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9"/>
  <workbookPr/>
  <mc:AlternateContent xmlns:mc="http://schemas.openxmlformats.org/markup-compatibility/2006">
    <mc:Choice Requires="x15">
      <x15ac:absPath xmlns:x15ac="http://schemas.microsoft.com/office/spreadsheetml/2010/11/ac" url="https://equaljusticeworks.sharepoint.com/sites/HousingJusticeProgram/Shared Documents/2024-2026 Cohort/04 - Host Organization Mgmt/07 - Host RFPs/01 - Solicitation/02 - Attachments/"/>
    </mc:Choice>
  </mc:AlternateContent>
  <xr:revisionPtr revIDLastSave="0" documentId="8_{A7EF8E9A-1E6B-48C3-8996-ACD4FFBB7A70}" xr6:coauthVersionLast="47" xr6:coauthVersionMax="47" xr10:uidLastSave="{00000000-0000-0000-0000-000000000000}"/>
  <bookViews>
    <workbookView xWindow="0" yWindow="0" windowWidth="19200" windowHeight="21000" firstSheet="2" activeTab="2" xr2:uid="{00000000-000D-0000-FFFF-FFFF00000000}"/>
  </bookViews>
  <sheets>
    <sheet name="New Proposed Worksheet" sheetId="9" state="hidden" r:id="rId1"/>
    <sheet name="Cover Sheet" sheetId="12" r:id="rId2"/>
    <sheet name="Budget Template" sheetId="13" r:id="rId3"/>
    <sheet name="Budget Worksheet" sheetId="8" state="hidden" r:id="rId4"/>
    <sheet name="Sheet2" sheetId="10" state="hidden" r:id="rId5"/>
  </sheets>
  <definedNames>
    <definedName name="_xlnm.Print_Area" localSheetId="2">'Budget Template'!$B$2:$J$24</definedName>
    <definedName name="_xlnm.Print_Area" localSheetId="1">'Cover Sheet'!$A$1:$J$47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3" l="1"/>
  <c r="H17" i="13"/>
  <c r="F13" i="13"/>
  <c r="H13" i="13" s="1"/>
  <c r="H14" i="13" s="1"/>
  <c r="F11" i="13"/>
  <c r="G11" i="13"/>
  <c r="G10" i="13"/>
  <c r="F10" i="13"/>
  <c r="H10" i="13" s="1"/>
  <c r="G13" i="13"/>
  <c r="H11" i="13" l="1"/>
  <c r="H12" i="13" s="1"/>
  <c r="H15" i="13" s="1"/>
  <c r="H18" i="13"/>
  <c r="H19" i="13"/>
  <c r="H21" i="13" l="1"/>
  <c r="H20" i="13"/>
  <c r="H15" i="9"/>
  <c r="F16" i="9"/>
  <c r="G15" i="9"/>
  <c r="D24" i="8"/>
  <c r="D25" i="8"/>
  <c r="D26" i="8"/>
  <c r="D23" i="8"/>
  <c r="B20" i="8"/>
  <c r="B33" i="8"/>
  <c r="B34" i="8"/>
  <c r="C19" i="8"/>
  <c r="D19" i="8"/>
  <c r="D18" i="8"/>
  <c r="D20" i="8"/>
  <c r="D34" i="8"/>
  <c r="C32" i="8"/>
  <c r="B30" i="8"/>
  <c r="C20" i="8"/>
  <c r="C33" i="8"/>
  <c r="C34" i="8"/>
  <c r="D27" i="8"/>
  <c r="D30" i="8"/>
  <c r="D38" i="8"/>
  <c r="B9" i="8"/>
  <c r="C30" i="8"/>
  <c r="C36" i="8"/>
  <c r="B36" i="8"/>
  <c r="F10" i="8"/>
  <c r="D36" i="8"/>
</calcChain>
</file>

<file path=xl/sharedStrings.xml><?xml version="1.0" encoding="utf-8"?>
<sst xmlns="http://schemas.openxmlformats.org/spreadsheetml/2006/main" count="118" uniqueCount="104">
  <si>
    <t>Equal Justice Works</t>
  </si>
  <si>
    <t>Subgrant Budget Worksheet</t>
  </si>
  <si>
    <t>[Host Organization Name]</t>
  </si>
  <si>
    <t>Program Name</t>
  </si>
  <si>
    <t>Host Organizaiton Name</t>
  </si>
  <si>
    <t>Subaward Number</t>
  </si>
  <si>
    <t>Project Period</t>
  </si>
  <si>
    <t>Total Value of Subaward in USD</t>
  </si>
  <si>
    <t>Project Start Date</t>
  </si>
  <si>
    <t>=50000/(DATEDIF(D15,G14,"D")+1)</t>
  </si>
  <si>
    <t>Project End Date</t>
  </si>
  <si>
    <t>Year 1 Ending in</t>
  </si>
  <si>
    <t>Year 2 Ending in</t>
  </si>
  <si>
    <t>Headcount</t>
  </si>
  <si>
    <t>Start Date</t>
  </si>
  <si>
    <t>End Date</t>
  </si>
  <si>
    <t>Daily Rate</t>
  </si>
  <si>
    <t>Fellows</t>
  </si>
  <si>
    <t>Housing Justice Program</t>
  </si>
  <si>
    <t>Subaward Budget Worksheet Template</t>
  </si>
  <si>
    <t>Appendix (3)</t>
  </si>
  <si>
    <t>Please enter appropriate data and narratives in those cells highlighted yellow and submit it in Excel format.</t>
  </si>
  <si>
    <t>Subaward Budget Worksheet</t>
  </si>
  <si>
    <r>
      <t xml:space="preserve">[please insert: </t>
    </r>
    <r>
      <rPr>
        <b/>
        <i/>
        <sz val="12"/>
        <color rgb="FF1C4583"/>
        <rFont val="Trebuchet MS"/>
        <family val="2"/>
      </rPr>
      <t>Host Organization Name</t>
    </r>
    <r>
      <rPr>
        <b/>
        <sz val="12"/>
        <color rgb="FF1C4583"/>
        <rFont val="Trebuchet MS"/>
        <family val="2"/>
      </rPr>
      <t>]</t>
    </r>
  </si>
  <si>
    <t>Input cells for Host Organizations are highlighted green for data and narrative entry.</t>
  </si>
  <si>
    <t>Description</t>
  </si>
  <si>
    <t>Annual Funding Limit (12 months)</t>
  </si>
  <si>
    <t>Number of Fellows</t>
  </si>
  <si>
    <t>Year 1 
(12 months)</t>
  </si>
  <si>
    <t>Year 2 
(12 months)</t>
  </si>
  <si>
    <t>Total</t>
  </si>
  <si>
    <t>Budget Narrative</t>
  </si>
  <si>
    <r>
      <rPr>
        <b/>
        <u/>
        <sz val="12"/>
        <color rgb="FF000000"/>
        <rFont val="Trebuchet MS"/>
        <family val="2"/>
      </rPr>
      <t xml:space="preserve">Attorney Fellow Salary/Fringe:
</t>
    </r>
    <r>
      <rPr>
        <b/>
        <sz val="12"/>
        <color rgb="FF000000"/>
        <rFont val="Trebuchet MS"/>
        <family val="2"/>
      </rPr>
      <t>Instructions:</t>
    </r>
    <r>
      <rPr>
        <sz val="12"/>
        <color rgb="FF000000"/>
        <rFont val="Trebuchet MS"/>
        <family val="2"/>
      </rPr>
      <t xml:space="preserve">  The subaward includes the salary contribution payment of up to $62,000 per Attorney Fellow/per Year with a 3% increase in the 13th month of the Fellowship. The host organization must comply with its internal salary scale. Where the host organization’s salary scale provides for an annual salary greater than $62,000 for an equivalent full-time staff attorney position, the host organization must supplement the Fellow’s salary payment.  </t>
    </r>
  </si>
  <si>
    <r>
      <rPr>
        <b/>
        <u/>
        <sz val="12"/>
        <color rgb="FF000000"/>
        <rFont val="Trebuchet MS"/>
        <family val="2"/>
      </rPr>
      <t xml:space="preserve">Organizer Fellow Salary/Fringe:
</t>
    </r>
    <r>
      <rPr>
        <b/>
        <sz val="12"/>
        <color rgb="FF000000"/>
        <rFont val="Trebuchet MS"/>
        <family val="2"/>
      </rPr>
      <t xml:space="preserve">Instructions:  </t>
    </r>
    <r>
      <rPr>
        <sz val="12"/>
        <color rgb="FF000000"/>
        <rFont val="Trebuchet MS"/>
        <family val="2"/>
      </rPr>
      <t xml:space="preserve">The subaward includes the salary contribution payment of up to $52,000 per Attorney Fellow/per Year with a 3% increase in the 13th month of the Fellowship. The host organization must comply with its internal salary scale. Where the host organization’s salary scale provides for an annual salary greater than $52,000 for an equivalent full-time staff attorney position, the host organization must supplement the Fellow’s salary payment.    </t>
    </r>
  </si>
  <si>
    <t>Salary + Benefits Subtotal</t>
  </si>
  <si>
    <r>
      <t xml:space="preserve">Host Organization Support
</t>
    </r>
    <r>
      <rPr>
        <sz val="12"/>
        <color rgb="FF000000"/>
        <rFont val="Trebuchet MS"/>
        <family val="2"/>
      </rPr>
      <t xml:space="preserve">The subaward includes additional support costs to cover other allowable, reasonable, and allocable direct program support costs associated with mentorship of the Fellows’ activities up to $7,000 per Host Organization per year.   
</t>
    </r>
  </si>
  <si>
    <t>Other Support Cost Subtotal</t>
  </si>
  <si>
    <t>Subaward Total</t>
  </si>
  <si>
    <t>Host Organization contribution</t>
  </si>
  <si>
    <t>Salary supplement</t>
  </si>
  <si>
    <t>Fringe benefits</t>
  </si>
  <si>
    <t>Host Organization Support</t>
  </si>
  <si>
    <t>Total Project Cost</t>
  </si>
  <si>
    <t>Total Subaward Obligated</t>
  </si>
  <si>
    <t xml:space="preserve">B. Please provide the payroll cycle of your organization. </t>
  </si>
  <si>
    <t>Bi-weekly</t>
  </si>
  <si>
    <t>Semi-monthly</t>
  </si>
  <si>
    <t>Monthly</t>
  </si>
  <si>
    <t xml:space="preserve">SAMPLE </t>
  </si>
  <si>
    <t xml:space="preserve">Equal Justice Works </t>
  </si>
  <si>
    <t>[NAME] Host Organization Subgrant Budget Worksheet</t>
  </si>
  <si>
    <t xml:space="preserve">Program: </t>
  </si>
  <si>
    <t>Elder Justice Program</t>
  </si>
  <si>
    <t>Host Organization Name:</t>
  </si>
  <si>
    <t>[XX Legal Services]</t>
  </si>
  <si>
    <t>Subgrant Number:</t>
  </si>
  <si>
    <t>2020-EJP-0XX</t>
  </si>
  <si>
    <t>Anticipated Start Date</t>
  </si>
  <si>
    <t>Project Period:</t>
  </si>
  <si>
    <t>(anticipated) June/July 2020 - May/June 2022</t>
  </si>
  <si>
    <t xml:space="preserve">Anticipated End Date </t>
  </si>
  <si>
    <t xml:space="preserve">Total Subgrant: </t>
  </si>
  <si>
    <t xml:space="preserve">Total # of Months </t>
  </si>
  <si>
    <t>Sample:</t>
  </si>
  <si>
    <t>Project Budget</t>
  </si>
  <si>
    <t>Budget Expense</t>
  </si>
  <si>
    <t>Year 1</t>
  </si>
  <si>
    <t>Year 2</t>
  </si>
  <si>
    <t>Equal Justice Works contribution (Subgrant)</t>
  </si>
  <si>
    <t>Salary</t>
  </si>
  <si>
    <t xml:space="preserve"> Annual 3%  COLA raise</t>
  </si>
  <si>
    <t>Salary Subtotal</t>
  </si>
  <si>
    <t>Other Support</t>
  </si>
  <si>
    <t>Fringe</t>
  </si>
  <si>
    <t>Local travel</t>
  </si>
  <si>
    <t>Language service</t>
  </si>
  <si>
    <t>Training</t>
  </si>
  <si>
    <t>Other Support Subtotal</t>
  </si>
  <si>
    <t>Subgrant Total</t>
  </si>
  <si>
    <t>Host contribution</t>
  </si>
  <si>
    <t>Host Contribution Total</t>
  </si>
  <si>
    <t>Project Costs Total</t>
  </si>
  <si>
    <t>Total Subgrant Value</t>
  </si>
  <si>
    <t>Sample</t>
  </si>
  <si>
    <t>The salary budget assumes $50,000 annual salary with 3% annual raise for the two-year Fellowship term. $50,000+$51,500 (including 3% raise) = $101,500</t>
  </si>
  <si>
    <t>The Other Support budget will be used in the following manner:</t>
  </si>
  <si>
    <t>1) Salary supplement: We anticipate hiring an attorney with 1-2 years of experience and will not need to supplement the salary based on our organization's attorney pay scale.</t>
  </si>
  <si>
    <t>2) Fringe: We will utilize $6,000 towards fringe expenses that include FICA, workers' comp, healthcare, retirement benefits. The fringe is estimated at 27% of the salary. $101,500 x 27% = 27,405 The remaining $21,405 is listed as Host Contribution.</t>
  </si>
  <si>
    <t>3) Local transportation: We anticipate utilizing $6,000 towards transportation expenses for the Fellow and $500 for clients' transporation relating to the Fellow's legal service.  $5,000 is budgetted based on X trips to XXX including XXX miles at the IRS mileage rate of $XX for outreach and training activities and client meetings. $500 for client transportation includes the provision of bus cards, etc.</t>
  </si>
  <si>
    <t xml:space="preserve">4) Language access: We anticipate incurring $1,730 in language access expenses to ensure language-accessible legal services through translating outreach and training materials into other languages commonly used in the client population (Spanish) and utilizing language line and interpreters (as needed) to communicate with limited English proficient clients. Translation is $x per page, lnaugage line is $x per hour, and interpretation service is $x per hour. We anticipate X pages of translation, X hours using language line, and X hours in interpretation. </t>
  </si>
  <si>
    <t>5) Training: We budget $1,500 for the Fellow's attendance at the ABA Law and Aging Conference in 2020, including $xxx lodging, $xx per diem, and $xx transportation.</t>
  </si>
  <si>
    <t xml:space="preserve"> Salary supplement: We anticipate hiring an attorney with 1-2 years of experience and will not need to supplement the salary based on our organization's attorney pay scale.</t>
  </si>
  <si>
    <t>Fringe: We will utilize $6,000 towards fringe expenses that include FICA, workers' comp, healthcare, retirement benefits. The fringe is estimated at 27% of the salary. $101,500 x 27% = 27,405 The remaining $21,405 is listed as Host Contribution.</t>
  </si>
  <si>
    <t>Holidays during the lifecycle of the Subaward</t>
  </si>
  <si>
    <t>Independence Day</t>
  </si>
  <si>
    <t>Labor Day</t>
  </si>
  <si>
    <t>Columbus Day</t>
  </si>
  <si>
    <t>Veterans Day</t>
  </si>
  <si>
    <t>Thanksgiving Day</t>
  </si>
  <si>
    <t>Christmas Day</t>
  </si>
  <si>
    <t>New Year's Day</t>
  </si>
  <si>
    <t>Martin Luther King Jr. Day</t>
  </si>
  <si>
    <t>Presidents' Day</t>
  </si>
  <si>
    <t>Memorial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</si>
</sst>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409]mmmm\ d\,\ yyyy;@"/>
    <numFmt numFmtId="166" formatCode="_(&quot;$&quot;* #,##0_);_(&quot;$&quot;* \(#,##0\);_(&quot;$&quot;* &quot;-&quot;??_);_(@_)"/>
    <numFmt numFmtId="167" formatCode="&quot;$&quot;#,##0"/>
  </numFmts>
  <fonts count="24">
    <font>
      <sz val="11"/>
      <color theme="1"/>
      <name val="Calibri"/>
      <family val="2"/>
      <scheme val="minor"/>
    </font>
    <font>
      <sz val="11"/>
      <color theme="1"/>
      <name val="Calibri"/>
      <family val="2"/>
      <scheme val="minor"/>
    </font>
    <font>
      <b/>
      <sz val="11"/>
      <color theme="1"/>
      <name val="Calibri"/>
      <family val="2"/>
      <scheme val="minor"/>
    </font>
    <font>
      <b/>
      <sz val="11"/>
      <color rgb="FF3333FF"/>
      <name val="Calibri"/>
      <family val="2"/>
      <scheme val="minor"/>
    </font>
    <font>
      <b/>
      <sz val="13"/>
      <color rgb="FF3333FF"/>
      <name val="Calibri"/>
      <family val="2"/>
      <scheme val="minor"/>
    </font>
    <font>
      <b/>
      <sz val="13"/>
      <color theme="1"/>
      <name val="Calibri"/>
      <family val="2"/>
      <scheme val="minor"/>
    </font>
    <font>
      <b/>
      <sz val="13"/>
      <name val="Calibri"/>
      <family val="2"/>
      <scheme val="minor"/>
    </font>
    <font>
      <sz val="13"/>
      <color theme="1"/>
      <name val="Calibri"/>
      <family val="2"/>
      <scheme val="minor"/>
    </font>
    <font>
      <b/>
      <sz val="13"/>
      <color theme="4" tint="-0.499984740745262"/>
      <name val="Calibri"/>
      <family val="2"/>
      <scheme val="minor"/>
    </font>
    <font>
      <b/>
      <sz val="18"/>
      <color rgb="FFFF0000"/>
      <name val="Calibri"/>
      <family val="2"/>
      <scheme val="minor"/>
    </font>
    <font>
      <b/>
      <sz val="12"/>
      <color theme="1"/>
      <name val="Trebuchet MS"/>
      <family val="2"/>
    </font>
    <font>
      <sz val="11"/>
      <color theme="1"/>
      <name val="Trebuchet MS"/>
      <family val="2"/>
    </font>
    <font>
      <b/>
      <sz val="12"/>
      <color theme="0"/>
      <name val="Trebuchet MS"/>
      <family val="2"/>
    </font>
    <font>
      <b/>
      <sz val="12"/>
      <color theme="5"/>
      <name val="Trebuchet MS"/>
      <family val="2"/>
    </font>
    <font>
      <b/>
      <sz val="12"/>
      <color rgb="FF1C4583"/>
      <name val="Trebuchet MS"/>
      <family val="2"/>
    </font>
    <font>
      <b/>
      <i/>
      <sz val="12"/>
      <color rgb="FF1C4583"/>
      <name val="Trebuchet MS"/>
      <family val="2"/>
    </font>
    <font>
      <b/>
      <sz val="11"/>
      <color rgb="FF002060"/>
      <name val="Calibri"/>
      <family val="2"/>
      <scheme val="minor"/>
    </font>
    <font>
      <b/>
      <sz val="14"/>
      <color rgb="FFF1662A"/>
      <name val="Trebuchet MS"/>
      <family val="2"/>
    </font>
    <font>
      <b/>
      <sz val="14"/>
      <color rgb="FF002060"/>
      <name val="Trebuchet MS"/>
      <family val="2"/>
    </font>
    <font>
      <sz val="12"/>
      <color theme="1"/>
      <name val="Trebuchet MS"/>
      <family val="2"/>
    </font>
    <font>
      <b/>
      <sz val="12"/>
      <color rgb="FF000000"/>
      <name val="Trebuchet MS"/>
      <family val="2"/>
    </font>
    <font>
      <b/>
      <u/>
      <sz val="12"/>
      <color rgb="FF000000"/>
      <name val="Trebuchet MS"/>
      <family val="2"/>
    </font>
    <font>
      <sz val="12"/>
      <color rgb="FF000000"/>
      <name val="Trebuchet MS"/>
      <family val="2"/>
    </font>
    <font>
      <b/>
      <sz val="12"/>
      <color rgb="FF002060"/>
      <name val="Trebuchet MS"/>
      <family val="2"/>
    </font>
  </fonts>
  <fills count="18">
    <fill>
      <patternFill patternType="none"/>
    </fill>
    <fill>
      <patternFill patternType="gray125"/>
    </fill>
    <fill>
      <patternFill patternType="solid">
        <fgColor theme="8"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gray125">
        <bgColor theme="4" tint="0.79998168889431442"/>
      </patternFill>
    </fill>
    <fill>
      <patternFill patternType="solid">
        <fgColor theme="4" tint="0.59999389629810485"/>
        <bgColor indexed="64"/>
      </patternFill>
    </fill>
    <fill>
      <patternFill patternType="gray125">
        <bgColor theme="5" tint="0.79998168889431442"/>
      </patternFill>
    </fill>
  </fills>
  <borders count="31">
    <border>
      <left/>
      <right/>
      <top/>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theme="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theme="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0" borderId="1" applyNumberFormat="0" applyFill="0" applyAlignment="0" applyProtection="0"/>
    <xf numFmtId="43" fontId="1" fillId="0" borderId="0" applyFont="0" applyFill="0" applyBorder="0" applyAlignment="0" applyProtection="0"/>
  </cellStyleXfs>
  <cellXfs count="164">
    <xf numFmtId="0" fontId="0" fillId="0" borderId="0" xfId="0"/>
    <xf numFmtId="0" fontId="0" fillId="0" borderId="0" xfId="0" applyProtection="1">
      <protection locked="0"/>
    </xf>
    <xf numFmtId="0" fontId="0" fillId="2" borderId="6" xfId="0" applyFill="1" applyBorder="1"/>
    <xf numFmtId="44" fontId="2" fillId="0" borderId="7" xfId="1" applyFont="1" applyBorder="1" applyProtection="1"/>
    <xf numFmtId="0" fontId="2" fillId="3" borderId="9" xfId="0" applyFont="1" applyFill="1" applyBorder="1" applyAlignment="1">
      <alignment horizontal="right"/>
    </xf>
    <xf numFmtId="0" fontId="2" fillId="2" borderId="9" xfId="0" applyFont="1" applyFill="1" applyBorder="1"/>
    <xf numFmtId="0" fontId="0" fillId="2" borderId="5" xfId="0" applyFill="1" applyBorder="1"/>
    <xf numFmtId="0" fontId="0" fillId="2" borderId="0" xfId="0" applyFill="1"/>
    <xf numFmtId="0" fontId="0" fillId="0" borderId="9" xfId="0" applyBorder="1"/>
    <xf numFmtId="0" fontId="2" fillId="0" borderId="11" xfId="0" applyFont="1" applyBorder="1" applyAlignment="1">
      <alignment horizontal="right"/>
    </xf>
    <xf numFmtId="44" fontId="2" fillId="2" borderId="5" xfId="1" applyFont="1" applyFill="1" applyBorder="1" applyProtection="1"/>
    <xf numFmtId="44" fontId="2" fillId="2" borderId="0" xfId="1" applyFont="1" applyFill="1" applyBorder="1" applyProtection="1"/>
    <xf numFmtId="44" fontId="2" fillId="2" borderId="6" xfId="1" applyFont="1" applyFill="1" applyBorder="1" applyProtection="1"/>
    <xf numFmtId="0" fontId="0" fillId="0" borderId="8"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44" fontId="1" fillId="5" borderId="5" xfId="1" applyFont="1" applyFill="1" applyBorder="1" applyProtection="1">
      <protection locked="0"/>
    </xf>
    <xf numFmtId="44" fontId="1" fillId="5" borderId="0" xfId="1" applyFont="1" applyFill="1" applyBorder="1" applyProtection="1">
      <protection locked="0"/>
    </xf>
    <xf numFmtId="44" fontId="1" fillId="0" borderId="6" xfId="1" applyFont="1" applyBorder="1" applyProtection="1"/>
    <xf numFmtId="44" fontId="1" fillId="3" borderId="5" xfId="1" applyFont="1" applyFill="1" applyBorder="1" applyProtection="1"/>
    <xf numFmtId="44" fontId="1" fillId="3" borderId="0" xfId="1" applyFont="1" applyFill="1" applyBorder="1" applyProtection="1"/>
    <xf numFmtId="44" fontId="1" fillId="3" borderId="6" xfId="1" applyFont="1" applyFill="1" applyBorder="1" applyProtection="1"/>
    <xf numFmtId="44" fontId="1" fillId="0" borderId="6" xfId="1" applyFont="1" applyFill="1" applyBorder="1" applyProtection="1"/>
    <xf numFmtId="44" fontId="2" fillId="0" borderId="11" xfId="0" applyNumberFormat="1" applyFont="1" applyBorder="1"/>
    <xf numFmtId="0" fontId="0" fillId="0" borderId="0" xfId="0" applyAlignment="1">
      <alignment wrapText="1"/>
    </xf>
    <xf numFmtId="0" fontId="0" fillId="0" borderId="0" xfId="0" applyAlignment="1">
      <alignment horizontal="left" wrapText="1"/>
    </xf>
    <xf numFmtId="44" fontId="0" fillId="0" borderId="0" xfId="1" applyFont="1" applyAlignment="1">
      <alignment wrapText="1"/>
    </xf>
    <xf numFmtId="0" fontId="0" fillId="0" borderId="0" xfId="0" applyAlignment="1">
      <alignment vertical="center" wrapText="1"/>
    </xf>
    <xf numFmtId="44" fontId="3" fillId="0" borderId="0" xfId="1" applyFont="1" applyAlignment="1">
      <alignment horizontal="center" wrapText="1"/>
    </xf>
    <xf numFmtId="44" fontId="4" fillId="0" borderId="0" xfId="1" applyFont="1" applyAlignment="1">
      <alignment horizontal="center" wrapText="1"/>
    </xf>
    <xf numFmtId="164" fontId="2" fillId="6" borderId="0" xfId="3" applyNumberFormat="1" applyFont="1" applyFill="1" applyAlignment="1">
      <alignment wrapText="1"/>
    </xf>
    <xf numFmtId="44" fontId="2" fillId="6" borderId="0" xfId="1" applyFont="1" applyFill="1" applyAlignment="1">
      <alignment wrapText="1"/>
    </xf>
    <xf numFmtId="44" fontId="5" fillId="0" borderId="0" xfId="1" applyFont="1" applyFill="1" applyAlignment="1">
      <alignment horizontal="left"/>
    </xf>
    <xf numFmtId="44" fontId="4" fillId="0" borderId="0" xfId="1" applyFont="1" applyAlignment="1">
      <alignment horizontal="left" wrapText="1"/>
    </xf>
    <xf numFmtId="44" fontId="0" fillId="0" borderId="0" xfId="1" applyFont="1" applyAlignment="1">
      <alignment horizontal="left" wrapText="1"/>
    </xf>
    <xf numFmtId="44" fontId="2" fillId="6" borderId="0" xfId="1" applyFont="1" applyFill="1" applyAlignment="1">
      <alignment horizontal="left" wrapText="1"/>
    </xf>
    <xf numFmtId="0" fontId="5" fillId="0" borderId="0" xfId="1" applyNumberFormat="1" applyFont="1" applyAlignment="1">
      <alignment horizontal="left"/>
    </xf>
    <xf numFmtId="44" fontId="5" fillId="0" borderId="0" xfId="1" applyFont="1" applyAlignment="1">
      <alignment horizontal="right" wrapText="1"/>
    </xf>
    <xf numFmtId="14" fontId="2" fillId="6" borderId="0" xfId="1" applyNumberFormat="1" applyFont="1" applyFill="1" applyAlignment="1">
      <alignment horizontal="left" wrapText="1"/>
    </xf>
    <xf numFmtId="44" fontId="5" fillId="0" borderId="0" xfId="1" applyFont="1" applyAlignment="1">
      <alignment horizontal="left"/>
    </xf>
    <xf numFmtId="44" fontId="6" fillId="0" borderId="0" xfId="1" applyFont="1" applyAlignment="1">
      <alignment horizontal="left"/>
    </xf>
    <xf numFmtId="0" fontId="5" fillId="0" borderId="0" xfId="0" applyFont="1" applyAlignment="1">
      <alignment wrapText="1"/>
    </xf>
    <xf numFmtId="0" fontId="5" fillId="0" borderId="0" xfId="0" applyFont="1" applyAlignment="1">
      <alignment horizontal="right" wrapText="1"/>
    </xf>
    <xf numFmtId="0" fontId="5" fillId="0" borderId="0" xfId="0" applyFont="1"/>
    <xf numFmtId="0" fontId="5" fillId="0" borderId="0" xfId="0" applyFont="1" applyAlignment="1">
      <alignment horizontal="right"/>
    </xf>
    <xf numFmtId="0" fontId="2" fillId="0" borderId="0" xfId="0" applyFont="1" applyAlignment="1">
      <alignment vertical="center" wrapText="1"/>
    </xf>
    <xf numFmtId="0" fontId="9" fillId="0" borderId="0" xfId="0" applyFont="1" applyAlignment="1">
      <alignment horizontal="right" wrapText="1"/>
    </xf>
    <xf numFmtId="44" fontId="2" fillId="0" borderId="0" xfId="0" applyNumberFormat="1" applyFont="1" applyProtection="1">
      <protection locked="0"/>
    </xf>
    <xf numFmtId="0" fontId="0" fillId="7" borderId="0" xfId="0" applyFill="1" applyProtection="1">
      <protection locked="0"/>
    </xf>
    <xf numFmtId="0" fontId="2" fillId="0" borderId="0" xfId="0" applyFont="1" applyProtection="1">
      <protection locked="0"/>
    </xf>
    <xf numFmtId="0" fontId="0" fillId="0" borderId="0" xfId="0" applyAlignment="1" applyProtection="1">
      <alignment wrapText="1"/>
      <protection locked="0"/>
    </xf>
    <xf numFmtId="0" fontId="2" fillId="2" borderId="9" xfId="0" applyFont="1" applyFill="1" applyBorder="1" applyAlignment="1">
      <alignment wrapText="1"/>
    </xf>
    <xf numFmtId="0" fontId="0" fillId="4" borderId="9" xfId="0" applyFill="1" applyBorder="1" applyAlignment="1">
      <alignment wrapText="1"/>
    </xf>
    <xf numFmtId="0" fontId="0" fillId="4" borderId="0" xfId="0" applyFill="1" applyAlignment="1" applyProtection="1">
      <alignment wrapText="1"/>
      <protection locked="0"/>
    </xf>
    <xf numFmtId="0" fontId="2" fillId="4" borderId="9" xfId="0" applyFont="1" applyFill="1" applyBorder="1"/>
    <xf numFmtId="0" fontId="0" fillId="4" borderId="5" xfId="0" applyFill="1" applyBorder="1"/>
    <xf numFmtId="0" fontId="0" fillId="4" borderId="0" xfId="0" applyFill="1"/>
    <xf numFmtId="0" fontId="0" fillId="4" borderId="6" xfId="0" applyFill="1" applyBorder="1"/>
    <xf numFmtId="0" fontId="0" fillId="4" borderId="9" xfId="0" applyFill="1" applyBorder="1"/>
    <xf numFmtId="44" fontId="1" fillId="4" borderId="5" xfId="1" applyFont="1" applyFill="1" applyBorder="1" applyProtection="1">
      <protection locked="0"/>
    </xf>
    <xf numFmtId="44" fontId="1" fillId="4" borderId="0" xfId="1" applyFont="1" applyFill="1" applyBorder="1" applyProtection="1">
      <protection locked="0"/>
    </xf>
    <xf numFmtId="44" fontId="1" fillId="4" borderId="6" xfId="1" applyFont="1" applyFill="1" applyBorder="1" applyProtection="1"/>
    <xf numFmtId="0" fontId="0" fillId="4" borderId="14" xfId="0" applyFill="1" applyBorder="1"/>
    <xf numFmtId="44" fontId="1" fillId="4" borderId="15" xfId="1" applyFont="1" applyFill="1" applyBorder="1" applyProtection="1">
      <protection locked="0"/>
    </xf>
    <xf numFmtId="44" fontId="1" fillId="4" borderId="16" xfId="1" applyFont="1" applyFill="1" applyBorder="1" applyProtection="1">
      <protection locked="0"/>
    </xf>
    <xf numFmtId="44" fontId="1" fillId="4" borderId="17" xfId="1" applyFont="1" applyFill="1" applyBorder="1" applyProtection="1"/>
    <xf numFmtId="0" fontId="2" fillId="0" borderId="10" xfId="2" applyBorder="1" applyAlignment="1" applyProtection="1">
      <alignment horizontal="right"/>
    </xf>
    <xf numFmtId="0" fontId="0" fillId="8" borderId="9" xfId="0" applyFill="1" applyBorder="1" applyAlignment="1">
      <alignment horizontal="right"/>
    </xf>
    <xf numFmtId="44" fontId="1" fillId="8" borderId="5" xfId="1" applyFont="1" applyFill="1" applyBorder="1" applyProtection="1"/>
    <xf numFmtId="44" fontId="1" fillId="8" borderId="0" xfId="1" applyFont="1" applyFill="1" applyBorder="1" applyProtection="1"/>
    <xf numFmtId="0" fontId="0" fillId="0" borderId="0" xfId="0" quotePrefix="1"/>
    <xf numFmtId="14" fontId="0" fillId="0" borderId="0" xfId="0" applyNumberFormat="1"/>
    <xf numFmtId="165" fontId="0" fillId="0" borderId="0" xfId="0" applyNumberFormat="1"/>
    <xf numFmtId="165" fontId="0" fillId="0" borderId="0" xfId="0" applyNumberFormat="1" applyAlignment="1">
      <alignment horizontal="center"/>
    </xf>
    <xf numFmtId="0" fontId="0" fillId="0" borderId="0" xfId="0" applyAlignment="1">
      <alignment horizontal="center"/>
    </xf>
    <xf numFmtId="0" fontId="2" fillId="0" borderId="0" xfId="0" applyFont="1"/>
    <xf numFmtId="3" fontId="0" fillId="0" borderId="0" xfId="0" quotePrefix="1" applyNumberFormat="1"/>
    <xf numFmtId="8" fontId="0" fillId="0" borderId="0" xfId="0" applyNumberFormat="1"/>
    <xf numFmtId="0" fontId="17" fillId="0" borderId="0" xfId="0" applyFont="1"/>
    <xf numFmtId="0" fontId="18" fillId="0" borderId="0" xfId="0" applyFont="1"/>
    <xf numFmtId="6" fontId="10" fillId="16" borderId="23" xfId="1" applyNumberFormat="1" applyFont="1" applyFill="1" applyBorder="1" applyAlignment="1" applyProtection="1">
      <alignment horizontal="center"/>
    </xf>
    <xf numFmtId="6" fontId="19" fillId="14" borderId="24" xfId="1" applyNumberFormat="1" applyFont="1" applyFill="1" applyBorder="1" applyAlignment="1" applyProtection="1">
      <alignment horizontal="center" vertical="center"/>
    </xf>
    <xf numFmtId="167" fontId="19" fillId="14" borderId="24" xfId="1" applyNumberFormat="1" applyFont="1" applyFill="1" applyBorder="1" applyAlignment="1" applyProtection="1">
      <alignment horizontal="center" vertical="center" wrapText="1"/>
    </xf>
    <xf numFmtId="6" fontId="19" fillId="14" borderId="26" xfId="1" applyNumberFormat="1" applyFont="1" applyFill="1" applyBorder="1" applyAlignment="1" applyProtection="1">
      <alignment horizontal="center" vertical="center"/>
    </xf>
    <xf numFmtId="167" fontId="19" fillId="14" borderId="26" xfId="1" applyNumberFormat="1" applyFont="1" applyFill="1" applyBorder="1" applyAlignment="1" applyProtection="1">
      <alignment horizontal="center" vertical="center" wrapText="1"/>
    </xf>
    <xf numFmtId="6" fontId="10" fillId="11" borderId="0" xfId="1" applyNumberFormat="1" applyFont="1" applyFill="1" applyBorder="1" applyAlignment="1" applyProtection="1">
      <alignment horizontal="center" vertical="center"/>
    </xf>
    <xf numFmtId="6" fontId="10" fillId="11" borderId="9" xfId="1" applyNumberFormat="1" applyFont="1" applyFill="1" applyBorder="1" applyAlignment="1" applyProtection="1">
      <alignment horizontal="center"/>
    </xf>
    <xf numFmtId="6" fontId="19" fillId="14" borderId="0" xfId="1" applyNumberFormat="1" applyFont="1" applyFill="1" applyBorder="1" applyAlignment="1" applyProtection="1">
      <alignment horizontal="center" vertical="center"/>
    </xf>
    <xf numFmtId="6" fontId="19" fillId="14" borderId="9" xfId="1" applyNumberFormat="1" applyFont="1" applyFill="1" applyBorder="1" applyAlignment="1" applyProtection="1">
      <alignment horizontal="center" vertical="center"/>
    </xf>
    <xf numFmtId="6" fontId="10" fillId="11" borderId="9" xfId="1" applyNumberFormat="1" applyFont="1" applyFill="1" applyBorder="1" applyAlignment="1" applyProtection="1">
      <alignment horizontal="center" vertical="center"/>
    </xf>
    <xf numFmtId="6" fontId="10" fillId="16" borderId="19" xfId="1" applyNumberFormat="1" applyFont="1" applyFill="1" applyBorder="1" applyAlignment="1" applyProtection="1">
      <alignment horizontal="center" vertical="center"/>
    </xf>
    <xf numFmtId="167" fontId="19" fillId="14" borderId="8" xfId="1" applyNumberFormat="1" applyFont="1" applyFill="1" applyBorder="1" applyAlignment="1" applyProtection="1">
      <alignment horizontal="center" vertical="center" wrapText="1"/>
    </xf>
    <xf numFmtId="167" fontId="19" fillId="14" borderId="28" xfId="1" applyNumberFormat="1" applyFont="1" applyFill="1" applyBorder="1" applyAlignment="1" applyProtection="1">
      <alignment horizontal="center" vertical="center"/>
    </xf>
    <xf numFmtId="167" fontId="19" fillId="14" borderId="11" xfId="1" applyNumberFormat="1" applyFont="1" applyFill="1" applyBorder="1" applyAlignment="1" applyProtection="1">
      <alignment horizontal="center" vertical="center" wrapText="1"/>
    </xf>
    <xf numFmtId="6" fontId="19" fillId="14" borderId="11" xfId="1" applyNumberFormat="1" applyFont="1" applyFill="1" applyBorder="1" applyAlignment="1" applyProtection="1">
      <alignment horizontal="center" vertical="center"/>
    </xf>
    <xf numFmtId="6" fontId="19" fillId="16" borderId="3" xfId="1" applyNumberFormat="1" applyFont="1" applyFill="1" applyBorder="1" applyAlignment="1" applyProtection="1">
      <alignment horizontal="center" vertical="center"/>
    </xf>
    <xf numFmtId="6" fontId="19" fillId="13" borderId="11" xfId="1" applyNumberFormat="1" applyFont="1" applyFill="1" applyBorder="1" applyProtection="1">
      <protection locked="0"/>
    </xf>
    <xf numFmtId="6" fontId="19" fillId="13" borderId="11" xfId="1" applyNumberFormat="1" applyFont="1" applyFill="1" applyBorder="1" applyAlignment="1" applyProtection="1">
      <alignment horizontal="center" vertical="center"/>
      <protection locked="0"/>
    </xf>
    <xf numFmtId="6" fontId="19" fillId="14" borderId="25" xfId="1" applyNumberFormat="1" applyFont="1" applyFill="1" applyBorder="1" applyAlignment="1" applyProtection="1">
      <alignment horizontal="center" vertical="center"/>
    </xf>
    <xf numFmtId="6" fontId="19" fillId="13" borderId="25" xfId="1" applyNumberFormat="1" applyFont="1" applyFill="1" applyBorder="1" applyProtection="1">
      <protection locked="0"/>
    </xf>
    <xf numFmtId="6" fontId="19" fillId="13" borderId="25" xfId="1" applyNumberFormat="1" applyFont="1" applyFill="1" applyBorder="1" applyAlignment="1" applyProtection="1">
      <alignment horizontal="center" vertical="center"/>
      <protection locked="0"/>
    </xf>
    <xf numFmtId="6" fontId="19" fillId="14" borderId="28" xfId="1" applyNumberFormat="1" applyFont="1" applyFill="1" applyBorder="1" applyAlignment="1" applyProtection="1">
      <alignment horizontal="center" vertical="center"/>
    </xf>
    <xf numFmtId="1" fontId="23" fillId="13" borderId="24" xfId="0" applyNumberFormat="1" applyFont="1" applyFill="1" applyBorder="1" applyAlignment="1" applyProtection="1">
      <alignment horizontal="center" vertical="center"/>
      <protection locked="0"/>
    </xf>
    <xf numFmtId="1" fontId="23" fillId="13" borderId="26" xfId="0" applyNumberFormat="1" applyFont="1" applyFill="1" applyBorder="1" applyAlignment="1" applyProtection="1">
      <alignment horizontal="center" vertical="center"/>
      <protection locked="0"/>
    </xf>
    <xf numFmtId="0" fontId="19" fillId="12" borderId="5" xfId="0" applyFont="1" applyFill="1" applyBorder="1"/>
    <xf numFmtId="0" fontId="10" fillId="11" borderId="5" xfId="0" applyFont="1" applyFill="1" applyBorder="1" applyAlignment="1">
      <alignment horizontal="right"/>
    </xf>
    <xf numFmtId="6" fontId="19" fillId="11" borderId="0" xfId="1" applyNumberFormat="1" applyFont="1" applyFill="1" applyBorder="1" applyAlignment="1" applyProtection="1">
      <alignment horizontal="center" vertical="center"/>
    </xf>
    <xf numFmtId="166" fontId="19" fillId="11" borderId="0" xfId="1" applyNumberFormat="1" applyFont="1" applyFill="1" applyBorder="1" applyAlignment="1" applyProtection="1">
      <alignment horizontal="center" vertical="center"/>
    </xf>
    <xf numFmtId="166" fontId="10" fillId="11" borderId="6" xfId="1" applyNumberFormat="1" applyFont="1" applyFill="1" applyBorder="1" applyAlignment="1" applyProtection="1">
      <alignment horizontal="center" vertical="center" wrapText="1"/>
    </xf>
    <xf numFmtId="0" fontId="19" fillId="12" borderId="6" xfId="0" applyFont="1" applyFill="1" applyBorder="1"/>
    <xf numFmtId="0" fontId="11" fillId="9" borderId="0" xfId="0" applyFont="1" applyFill="1"/>
    <xf numFmtId="0" fontId="10" fillId="16" borderId="18" xfId="0" applyFont="1" applyFill="1" applyBorder="1" applyAlignment="1">
      <alignment horizontal="right"/>
    </xf>
    <xf numFmtId="6" fontId="19" fillId="16" borderId="13" xfId="1" applyNumberFormat="1" applyFont="1" applyFill="1" applyBorder="1" applyAlignment="1" applyProtection="1">
      <alignment horizontal="center" vertical="center"/>
    </xf>
    <xf numFmtId="166" fontId="19" fillId="16" borderId="13" xfId="1" applyNumberFormat="1" applyFont="1" applyFill="1" applyBorder="1" applyAlignment="1" applyProtection="1">
      <alignment horizontal="center" vertical="center"/>
    </xf>
    <xf numFmtId="166" fontId="10" fillId="16" borderId="12" xfId="1" applyNumberFormat="1" applyFont="1" applyFill="1" applyBorder="1" applyAlignment="1" applyProtection="1">
      <alignment wrapText="1"/>
    </xf>
    <xf numFmtId="0" fontId="19" fillId="9" borderId="0" xfId="0" applyFont="1" applyFill="1"/>
    <xf numFmtId="0" fontId="19" fillId="9" borderId="0" xfId="0" applyFont="1" applyFill="1" applyAlignment="1">
      <alignment horizontal="left" vertical="center"/>
    </xf>
    <xf numFmtId="0" fontId="10" fillId="9" borderId="19" xfId="0" applyFont="1" applyFill="1" applyBorder="1" applyAlignment="1">
      <alignment horizontal="right" vertical="center" indent="25"/>
    </xf>
    <xf numFmtId="0" fontId="19" fillId="9" borderId="6" xfId="0" applyFont="1" applyFill="1" applyBorder="1" applyAlignment="1">
      <alignment vertical="center"/>
    </xf>
    <xf numFmtId="0" fontId="19" fillId="12" borderId="18" xfId="0" applyFont="1" applyFill="1" applyBorder="1"/>
    <xf numFmtId="0" fontId="19" fillId="12" borderId="13" xfId="0" applyFont="1" applyFill="1" applyBorder="1"/>
    <xf numFmtId="0" fontId="19" fillId="12" borderId="12" xfId="0" applyFont="1" applyFill="1" applyBorder="1"/>
    <xf numFmtId="0" fontId="19" fillId="14" borderId="5" xfId="0" applyFont="1" applyFill="1" applyBorder="1" applyAlignment="1">
      <alignment horizontal="left" indent="2"/>
    </xf>
    <xf numFmtId="166" fontId="19" fillId="17" borderId="0" xfId="1" applyNumberFormat="1" applyFont="1" applyFill="1" applyBorder="1" applyAlignment="1" applyProtection="1">
      <alignment horizontal="center" vertical="center"/>
    </xf>
    <xf numFmtId="0" fontId="10" fillId="14" borderId="5" xfId="0" applyFont="1" applyFill="1" applyBorder="1"/>
    <xf numFmtId="166" fontId="10" fillId="11" borderId="0" xfId="1" applyNumberFormat="1" applyFont="1" applyFill="1" applyBorder="1" applyAlignment="1" applyProtection="1">
      <alignment horizontal="center" vertical="center"/>
    </xf>
    <xf numFmtId="0" fontId="10" fillId="16" borderId="22" xfId="0" applyFont="1" applyFill="1" applyBorder="1" applyAlignment="1">
      <alignment horizontal="right"/>
    </xf>
    <xf numFmtId="6" fontId="10" fillId="16" borderId="21" xfId="1" applyNumberFormat="1" applyFont="1" applyFill="1" applyBorder="1" applyAlignment="1" applyProtection="1">
      <alignment horizontal="center" vertical="center"/>
    </xf>
    <xf numFmtId="166" fontId="10" fillId="16" borderId="21" xfId="1" applyNumberFormat="1" applyFont="1" applyFill="1" applyBorder="1" applyAlignment="1" applyProtection="1">
      <alignment horizontal="center" vertical="center"/>
    </xf>
    <xf numFmtId="166" fontId="10" fillId="16" borderId="20" xfId="1" applyNumberFormat="1" applyFont="1" applyFill="1" applyBorder="1" applyAlignment="1" applyProtection="1">
      <alignment horizontal="center" vertical="center" wrapText="1"/>
    </xf>
    <xf numFmtId="8" fontId="11" fillId="9" borderId="0" xfId="0" applyNumberFormat="1" applyFont="1" applyFill="1"/>
    <xf numFmtId="0" fontId="20" fillId="14" borderId="5" xfId="0" applyFont="1" applyFill="1" applyBorder="1" applyAlignment="1">
      <alignment horizontal="left" vertical="top" wrapText="1" indent="2"/>
    </xf>
    <xf numFmtId="0" fontId="10" fillId="11" borderId="5" xfId="0" applyFont="1" applyFill="1" applyBorder="1" applyAlignment="1">
      <alignment horizontal="right" wrapText="1" indent="1"/>
    </xf>
    <xf numFmtId="166" fontId="10" fillId="15" borderId="0" xfId="1" applyNumberFormat="1" applyFont="1" applyFill="1" applyBorder="1" applyAlignment="1" applyProtection="1">
      <alignment horizontal="center" vertical="center"/>
    </xf>
    <xf numFmtId="0" fontId="20" fillId="14" borderId="25" xfId="0" applyFont="1" applyFill="1" applyBorder="1" applyAlignment="1">
      <alignment horizontal="left" vertical="top" wrapText="1" indent="1"/>
    </xf>
    <xf numFmtId="0" fontId="20" fillId="14" borderId="27" xfId="0" applyFont="1" applyFill="1" applyBorder="1" applyAlignment="1">
      <alignment horizontal="left" vertical="top" wrapText="1" indent="1"/>
    </xf>
    <xf numFmtId="0" fontId="19" fillId="12" borderId="2" xfId="0" applyFont="1" applyFill="1" applyBorder="1"/>
    <xf numFmtId="0" fontId="19" fillId="12" borderId="3" xfId="0" applyFont="1" applyFill="1" applyBorder="1"/>
    <xf numFmtId="0" fontId="19" fillId="12" borderId="4" xfId="0" applyFont="1" applyFill="1" applyBorder="1"/>
    <xf numFmtId="0" fontId="19" fillId="12" borderId="0" xfId="0" applyFont="1" applyFill="1"/>
    <xf numFmtId="0" fontId="10" fillId="0" borderId="0" xfId="0" applyFont="1" applyAlignment="1">
      <alignment horizontal="center"/>
    </xf>
    <xf numFmtId="0" fontId="10" fillId="13" borderId="0" xfId="0" applyFont="1" applyFill="1" applyAlignment="1">
      <alignment horizontal="left"/>
    </xf>
    <xf numFmtId="0" fontId="10" fillId="13" borderId="0" xfId="0" applyFont="1" applyFill="1" applyAlignment="1">
      <alignment horizontal="center"/>
    </xf>
    <xf numFmtId="0" fontId="12" fillId="10" borderId="2" xfId="0" applyFont="1" applyFill="1" applyBorder="1" applyAlignment="1">
      <alignment horizontal="left" vertical="center"/>
    </xf>
    <xf numFmtId="0" fontId="12" fillId="10" borderId="3" xfId="0" applyFont="1" applyFill="1" applyBorder="1" applyAlignment="1">
      <alignment horizontal="center" vertical="center" wrapText="1"/>
    </xf>
    <xf numFmtId="0" fontId="12" fillId="10" borderId="3" xfId="0" applyFont="1" applyFill="1" applyBorder="1" applyAlignment="1">
      <alignment horizontal="center" vertical="center"/>
    </xf>
    <xf numFmtId="0" fontId="12" fillId="10" borderId="8" xfId="0" applyFont="1" applyFill="1" applyBorder="1" applyAlignment="1">
      <alignment horizontal="center" vertical="center"/>
    </xf>
    <xf numFmtId="0" fontId="12" fillId="12" borderId="6" xfId="0" applyFont="1" applyFill="1" applyBorder="1" applyAlignment="1">
      <alignment horizontal="center" vertical="center"/>
    </xf>
    <xf numFmtId="49" fontId="19" fillId="13" borderId="29" xfId="1" applyNumberFormat="1" applyFont="1" applyFill="1" applyBorder="1" applyAlignment="1" applyProtection="1">
      <alignment horizontal="left" vertical="top" wrapText="1"/>
      <protection locked="0"/>
    </xf>
    <xf numFmtId="49" fontId="19" fillId="13" borderId="30" xfId="1" applyNumberFormat="1" applyFont="1" applyFill="1" applyBorder="1" applyAlignment="1" applyProtection="1">
      <alignment horizontal="left" vertical="top" wrapText="1"/>
      <protection locked="0"/>
    </xf>
    <xf numFmtId="49" fontId="19" fillId="13" borderId="6" xfId="1" applyNumberFormat="1" applyFont="1" applyFill="1" applyBorder="1" applyAlignment="1" applyProtection="1">
      <alignment horizontal="left" vertical="top" wrapText="1"/>
      <protection locked="0"/>
    </xf>
    <xf numFmtId="49" fontId="19" fillId="13" borderId="6" xfId="1" applyNumberFormat="1" applyFont="1" applyFill="1" applyBorder="1" applyAlignment="1" applyProtection="1">
      <alignment horizontal="left" vertical="top" wrapText="1"/>
    </xf>
    <xf numFmtId="0" fontId="16" fillId="0" borderId="0" xfId="0" applyFont="1" applyAlignment="1">
      <alignment horizontal="left" wrapText="1"/>
    </xf>
    <xf numFmtId="0" fontId="10" fillId="9" borderId="22" xfId="0" applyFont="1" applyFill="1" applyBorder="1" applyAlignment="1">
      <alignment horizontal="center" vertical="center"/>
    </xf>
    <xf numFmtId="0" fontId="10" fillId="9" borderId="21" xfId="0" applyFont="1" applyFill="1" applyBorder="1" applyAlignment="1">
      <alignment horizontal="center" vertical="center"/>
    </xf>
    <xf numFmtId="0" fontId="10" fillId="9" borderId="20" xfId="0" applyFont="1" applyFill="1" applyBorder="1" applyAlignment="1">
      <alignment horizontal="center" vertical="center"/>
    </xf>
    <xf numFmtId="0" fontId="19" fillId="9" borderId="3" xfId="0" applyFont="1" applyFill="1" applyBorder="1" applyAlignment="1">
      <alignment horizontal="center"/>
    </xf>
    <xf numFmtId="0" fontId="14" fillId="0" borderId="3" xfId="0" applyFont="1" applyBorder="1" applyAlignment="1">
      <alignment horizontal="left"/>
    </xf>
    <xf numFmtId="0" fontId="14" fillId="0" borderId="0" xfId="0" applyFont="1" applyAlignment="1">
      <alignment horizontal="left"/>
    </xf>
    <xf numFmtId="0" fontId="13" fillId="0" borderId="0" xfId="0" applyFont="1" applyAlignment="1">
      <alignment horizontal="left"/>
    </xf>
    <xf numFmtId="0" fontId="14" fillId="0" borderId="0" xfId="0" applyFont="1" applyAlignment="1" applyProtection="1">
      <alignment horizontal="left"/>
      <protection locked="0"/>
    </xf>
    <xf numFmtId="0" fontId="8" fillId="0" borderId="0" xfId="0" applyFont="1" applyAlignment="1">
      <alignment horizontal="left" wrapText="1"/>
    </xf>
    <xf numFmtId="0" fontId="7" fillId="0" borderId="0" xfId="0" applyFont="1" applyAlignment="1">
      <alignment horizontal="left" wrapText="1"/>
    </xf>
  </cellXfs>
  <cellStyles count="4">
    <cellStyle name="Comma" xfId="3" builtinId="3"/>
    <cellStyle name="Currency" xfId="1" builtinId="4"/>
    <cellStyle name="Normal" xfId="0" builtinId="0"/>
    <cellStyle name="Total" xfId="2" builtinId="25"/>
  </cellStyles>
  <dxfs count="0"/>
  <tableStyles count="0" defaultTableStyle="TableStyleMedium2" defaultPivotStyle="PivotStyleLight16"/>
  <colors>
    <mruColors>
      <color rgb="FF1C45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6350</xdr:colOff>
      <xdr:row>2</xdr:row>
      <xdr:rowOff>152400</xdr:rowOff>
    </xdr:from>
    <xdr:ext cx="1863090" cy="719455"/>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10" y="518160"/>
          <a:ext cx="1863090" cy="7194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3800475</xdr:colOff>
          <xdr:row>22</xdr:row>
          <xdr:rowOff>28575</xdr:rowOff>
        </xdr:from>
        <xdr:to>
          <xdr:col>8</xdr:col>
          <xdr:colOff>4076700</xdr:colOff>
          <xdr:row>23</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866775</xdr:colOff>
          <xdr:row>22</xdr:row>
          <xdr:rowOff>28575</xdr:rowOff>
        </xdr:from>
        <xdr:to>
          <xdr:col>4</xdr:col>
          <xdr:colOff>1152525</xdr:colOff>
          <xdr:row>23</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22</xdr:row>
          <xdr:rowOff>28575</xdr:rowOff>
        </xdr:from>
        <xdr:to>
          <xdr:col>7</xdr:col>
          <xdr:colOff>800100</xdr:colOff>
          <xdr:row>23</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Custom 6">
      <a:dk1>
        <a:sysClr val="windowText" lastClr="000000"/>
      </a:dk1>
      <a:lt1>
        <a:sysClr val="window" lastClr="FFFFFF"/>
      </a:lt1>
      <a:dk2>
        <a:srgbClr val="44546A"/>
      </a:dk2>
      <a:lt2>
        <a:srgbClr val="E7E6E6"/>
      </a:lt2>
      <a:accent1>
        <a:srgbClr val="1C4583"/>
      </a:accent1>
      <a:accent2>
        <a:srgbClr val="F2662A"/>
      </a:accent2>
      <a:accent3>
        <a:srgbClr val="5ECAF2"/>
      </a:accent3>
      <a:accent4>
        <a:srgbClr val="00A17A"/>
      </a:accent4>
      <a:accent5>
        <a:srgbClr val="4E6F94"/>
      </a:accent5>
      <a:accent6>
        <a:srgbClr val="41337A"/>
      </a:accent6>
      <a:hlink>
        <a:srgbClr val="5ECAF2"/>
      </a:hlink>
      <a:folHlink>
        <a:srgbClr val="EF3B2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
  <sheetViews>
    <sheetView workbookViewId="0">
      <selection activeCell="G12" sqref="G12"/>
    </sheetView>
  </sheetViews>
  <sheetFormatPr defaultRowHeight="15"/>
  <cols>
    <col min="1" max="1" width="29.140625" bestFit="1" customWidth="1"/>
    <col min="2" max="2" width="9.5703125" bestFit="1" customWidth="1"/>
    <col min="3" max="3" width="10.5703125" bestFit="1" customWidth="1"/>
    <col min="4" max="5" width="9.5703125" bestFit="1" customWidth="1"/>
    <col min="6" max="6" width="9.85546875" bestFit="1" customWidth="1"/>
    <col min="7" max="7" width="24.42578125" bestFit="1" customWidth="1"/>
    <col min="8" max="8" width="24.5703125" bestFit="1" customWidth="1"/>
  </cols>
  <sheetData>
    <row r="1" spans="1:8">
      <c r="A1" t="s">
        <v>0</v>
      </c>
    </row>
    <row r="2" spans="1:8">
      <c r="A2" t="s">
        <v>1</v>
      </c>
    </row>
    <row r="3" spans="1:8">
      <c r="A3" t="s">
        <v>2</v>
      </c>
    </row>
    <row r="5" spans="1:8">
      <c r="A5" t="s">
        <v>3</v>
      </c>
    </row>
    <row r="6" spans="1:8">
      <c r="A6" t="s">
        <v>4</v>
      </c>
    </row>
    <row r="7" spans="1:8">
      <c r="A7" t="s">
        <v>5</v>
      </c>
    </row>
    <row r="8" spans="1:8">
      <c r="A8" t="s">
        <v>6</v>
      </c>
    </row>
    <row r="9" spans="1:8">
      <c r="A9" t="s">
        <v>7</v>
      </c>
    </row>
    <row r="12" spans="1:8" ht="36.75" customHeight="1">
      <c r="A12" t="s">
        <v>8</v>
      </c>
      <c r="B12" s="72">
        <v>43983</v>
      </c>
      <c r="C12" s="72">
        <v>44347</v>
      </c>
      <c r="D12" s="72">
        <v>44712</v>
      </c>
      <c r="G12" s="71" t="s">
        <v>9</v>
      </c>
    </row>
    <row r="13" spans="1:8">
      <c r="A13" t="s">
        <v>10</v>
      </c>
      <c r="B13" s="72">
        <v>44712</v>
      </c>
      <c r="G13" s="75" t="s">
        <v>11</v>
      </c>
      <c r="H13" s="75" t="s">
        <v>12</v>
      </c>
    </row>
    <row r="14" spans="1:8">
      <c r="C14" t="s">
        <v>13</v>
      </c>
      <c r="D14" t="s">
        <v>14</v>
      </c>
      <c r="E14" t="s">
        <v>15</v>
      </c>
      <c r="F14" t="s">
        <v>16</v>
      </c>
      <c r="G14" s="74">
        <v>44347</v>
      </c>
      <c r="H14" s="74">
        <v>44712</v>
      </c>
    </row>
    <row r="15" spans="1:8">
      <c r="A15" t="s">
        <v>17</v>
      </c>
      <c r="C15">
        <v>1</v>
      </c>
      <c r="D15" s="72">
        <v>43983</v>
      </c>
      <c r="E15" s="72">
        <v>44712</v>
      </c>
      <c r="F15">
        <v>251</v>
      </c>
      <c r="G15" s="77">
        <f>MAX(50000/(NETWORKDAYS(D15,G14,Sheet2!$B$3:$B$12)))*F15</f>
        <v>50000</v>
      </c>
      <c r="H15" s="78">
        <f>MAX(50000*1.03/(NETWORKDAYS(G14,H14,Sheet2!$B$3:$B$12)))*F15</f>
        <v>49526.819923371644</v>
      </c>
    </row>
    <row r="16" spans="1:8">
      <c r="F16">
        <f>+F15*8</f>
        <v>2008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BD3FD-1B19-4769-B08A-3258B5F043AC}">
  <dimension ref="A1:J47"/>
  <sheetViews>
    <sheetView showGridLines="0" zoomScaleNormal="100" workbookViewId="0">
      <selection activeCell="B12" sqref="B12"/>
    </sheetView>
  </sheetViews>
  <sheetFormatPr defaultColWidth="8.5703125" defaultRowHeight="15"/>
  <cols>
    <col min="1" max="1" width="5.42578125" style="57" customWidth="1"/>
    <col min="2" max="16384" width="8.5703125" style="57"/>
  </cols>
  <sheetData>
    <row r="1" spans="1:10">
      <c r="A1"/>
      <c r="B1"/>
      <c r="C1"/>
      <c r="D1"/>
      <c r="E1"/>
      <c r="F1"/>
      <c r="G1"/>
      <c r="H1"/>
      <c r="I1"/>
      <c r="J1"/>
    </row>
    <row r="2" spans="1:10">
      <c r="A2"/>
      <c r="B2"/>
      <c r="C2"/>
      <c r="D2"/>
      <c r="E2"/>
      <c r="F2"/>
      <c r="G2"/>
      <c r="H2"/>
      <c r="I2"/>
      <c r="J2"/>
    </row>
    <row r="3" spans="1:10">
      <c r="A3"/>
      <c r="B3"/>
      <c r="C3"/>
      <c r="D3"/>
      <c r="E3"/>
      <c r="F3"/>
      <c r="G3"/>
      <c r="H3"/>
      <c r="I3"/>
      <c r="J3"/>
    </row>
    <row r="4" spans="1:10">
      <c r="A4"/>
      <c r="B4"/>
      <c r="C4"/>
      <c r="D4"/>
      <c r="E4"/>
      <c r="F4"/>
      <c r="G4"/>
      <c r="H4"/>
      <c r="I4"/>
      <c r="J4"/>
    </row>
    <row r="5" spans="1:10">
      <c r="A5"/>
      <c r="B5"/>
      <c r="C5"/>
      <c r="D5"/>
      <c r="E5"/>
      <c r="F5"/>
      <c r="G5"/>
      <c r="H5"/>
      <c r="I5"/>
      <c r="J5"/>
    </row>
    <row r="6" spans="1:10">
      <c r="A6"/>
      <c r="B6"/>
      <c r="C6"/>
      <c r="D6"/>
      <c r="E6"/>
      <c r="F6"/>
      <c r="G6"/>
      <c r="H6"/>
      <c r="I6"/>
      <c r="J6"/>
    </row>
    <row r="7" spans="1:10">
      <c r="A7"/>
      <c r="B7"/>
      <c r="C7"/>
      <c r="D7"/>
      <c r="E7"/>
      <c r="F7"/>
      <c r="G7"/>
      <c r="H7"/>
      <c r="I7"/>
      <c r="J7"/>
    </row>
    <row r="8" spans="1:10">
      <c r="A8"/>
      <c r="B8"/>
      <c r="C8"/>
      <c r="D8"/>
      <c r="E8"/>
      <c r="F8"/>
      <c r="G8"/>
      <c r="H8"/>
      <c r="I8"/>
      <c r="J8"/>
    </row>
    <row r="9" spans="1:10" ht="18.75">
      <c r="A9"/>
      <c r="B9" s="80" t="s">
        <v>18</v>
      </c>
      <c r="C9"/>
      <c r="D9"/>
      <c r="E9"/>
      <c r="F9"/>
      <c r="G9"/>
      <c r="H9"/>
      <c r="I9"/>
      <c r="J9"/>
    </row>
    <row r="10" spans="1:10" ht="18.75">
      <c r="A10"/>
      <c r="B10" s="80" t="s">
        <v>19</v>
      </c>
      <c r="C10"/>
      <c r="D10"/>
      <c r="E10"/>
      <c r="F10"/>
      <c r="G10"/>
      <c r="H10"/>
      <c r="I10"/>
      <c r="J10"/>
    </row>
    <row r="11" spans="1:10">
      <c r="A11"/>
      <c r="B11"/>
      <c r="C11"/>
      <c r="D11"/>
      <c r="E11"/>
      <c r="F11"/>
      <c r="G11"/>
      <c r="H11"/>
      <c r="I11"/>
      <c r="J11"/>
    </row>
    <row r="12" spans="1:10" ht="18.75">
      <c r="A12"/>
      <c r="B12" s="79" t="s">
        <v>20</v>
      </c>
      <c r="C12"/>
      <c r="D12"/>
      <c r="E12"/>
      <c r="F12"/>
      <c r="G12"/>
      <c r="H12"/>
      <c r="I12"/>
      <c r="J12"/>
    </row>
    <row r="13" spans="1:10">
      <c r="A13"/>
      <c r="B13"/>
      <c r="C13"/>
      <c r="D13"/>
      <c r="E13"/>
      <c r="F13"/>
      <c r="G13"/>
      <c r="H13"/>
      <c r="I13"/>
      <c r="J13"/>
    </row>
    <row r="14" spans="1:10">
      <c r="A14"/>
      <c r="B14"/>
      <c r="C14"/>
      <c r="D14"/>
      <c r="E14"/>
      <c r="F14"/>
      <c r="G14"/>
      <c r="H14"/>
      <c r="I14"/>
      <c r="J14"/>
    </row>
    <row r="15" spans="1:10">
      <c r="A15"/>
      <c r="B15" s="153" t="s">
        <v>21</v>
      </c>
      <c r="C15" s="153"/>
      <c r="D15" s="153"/>
      <c r="E15" s="153"/>
      <c r="F15" s="153"/>
      <c r="G15" s="153"/>
      <c r="H15" s="153"/>
      <c r="I15" s="153"/>
      <c r="J15" s="153"/>
    </row>
    <row r="16" spans="1:10">
      <c r="A16"/>
      <c r="B16" s="153"/>
      <c r="C16" s="153"/>
      <c r="D16" s="153"/>
      <c r="E16" s="153"/>
      <c r="F16" s="153"/>
      <c r="G16" s="153"/>
      <c r="H16" s="153"/>
      <c r="I16" s="153"/>
      <c r="J16" s="153"/>
    </row>
    <row r="17" spans="1:10">
      <c r="A17"/>
      <c r="B17" s="153"/>
      <c r="C17" s="153"/>
      <c r="D17" s="153"/>
      <c r="E17" s="153"/>
      <c r="F17" s="153"/>
      <c r="G17" s="153"/>
      <c r="H17" s="153"/>
      <c r="I17" s="153"/>
      <c r="J17" s="153"/>
    </row>
    <row r="18" spans="1:10">
      <c r="A18"/>
      <c r="B18"/>
      <c r="C18"/>
      <c r="D18"/>
      <c r="E18"/>
      <c r="F18"/>
      <c r="G18"/>
      <c r="H18"/>
      <c r="I18"/>
      <c r="J18"/>
    </row>
    <row r="19" spans="1:10">
      <c r="A19"/>
      <c r="B19"/>
      <c r="C19"/>
      <c r="D19"/>
      <c r="E19"/>
      <c r="F19"/>
      <c r="G19"/>
      <c r="H19"/>
      <c r="I19"/>
      <c r="J19"/>
    </row>
    <row r="20" spans="1:10">
      <c r="A20"/>
      <c r="B20"/>
      <c r="C20"/>
      <c r="D20"/>
      <c r="E20"/>
      <c r="F20"/>
      <c r="G20"/>
      <c r="H20"/>
      <c r="I20"/>
      <c r="J20"/>
    </row>
    <row r="21" spans="1:10">
      <c r="A21"/>
      <c r="B21"/>
      <c r="C21"/>
      <c r="D21"/>
      <c r="E21"/>
      <c r="F21"/>
      <c r="G21"/>
      <c r="H21"/>
      <c r="I21"/>
      <c r="J21"/>
    </row>
    <row r="22" spans="1:10">
      <c r="A22"/>
      <c r="B22"/>
      <c r="C22"/>
      <c r="D22"/>
      <c r="E22"/>
      <c r="F22"/>
      <c r="G22"/>
      <c r="H22"/>
      <c r="I22"/>
      <c r="J22"/>
    </row>
    <row r="23" spans="1:10">
      <c r="A23"/>
      <c r="B23"/>
      <c r="C23"/>
      <c r="D23"/>
      <c r="E23"/>
      <c r="F23"/>
      <c r="G23"/>
      <c r="H23"/>
      <c r="I23"/>
      <c r="J23"/>
    </row>
    <row r="24" spans="1:10">
      <c r="A24"/>
      <c r="B24"/>
      <c r="C24"/>
      <c r="D24"/>
      <c r="E24"/>
      <c r="F24"/>
      <c r="G24"/>
      <c r="H24"/>
      <c r="I24"/>
      <c r="J24"/>
    </row>
    <row r="25" spans="1:10">
      <c r="A25"/>
      <c r="B25"/>
      <c r="C25"/>
      <c r="D25"/>
      <c r="E25"/>
      <c r="F25"/>
      <c r="G25"/>
      <c r="H25"/>
      <c r="I25"/>
      <c r="J25"/>
    </row>
    <row r="26" spans="1:10">
      <c r="A26"/>
      <c r="B26"/>
      <c r="C26"/>
      <c r="D26"/>
      <c r="E26"/>
      <c r="F26"/>
      <c r="G26"/>
      <c r="H26"/>
      <c r="I26"/>
      <c r="J26"/>
    </row>
    <row r="27" spans="1:10">
      <c r="A27"/>
      <c r="B27"/>
      <c r="C27"/>
      <c r="D27"/>
      <c r="E27"/>
      <c r="F27"/>
      <c r="G27"/>
      <c r="H27"/>
      <c r="I27"/>
      <c r="J27"/>
    </row>
    <row r="28" spans="1:10">
      <c r="A28"/>
      <c r="B28"/>
      <c r="C28"/>
      <c r="D28"/>
      <c r="E28"/>
      <c r="F28"/>
      <c r="G28"/>
      <c r="H28"/>
      <c r="I28"/>
      <c r="J28"/>
    </row>
    <row r="29" spans="1:10">
      <c r="A29"/>
      <c r="B29"/>
      <c r="C29"/>
      <c r="D29"/>
      <c r="E29"/>
      <c r="F29"/>
      <c r="G29"/>
      <c r="H29"/>
      <c r="I29"/>
      <c r="J29"/>
    </row>
    <row r="30" spans="1:10">
      <c r="A30"/>
      <c r="B30"/>
      <c r="C30"/>
      <c r="D30"/>
      <c r="E30"/>
      <c r="F30"/>
      <c r="G30"/>
      <c r="H30"/>
      <c r="I30"/>
      <c r="J30"/>
    </row>
    <row r="31" spans="1:10">
      <c r="A31"/>
      <c r="B31"/>
      <c r="C31"/>
      <c r="D31"/>
      <c r="E31"/>
      <c r="F31"/>
      <c r="G31"/>
      <c r="H31"/>
      <c r="I31"/>
      <c r="J31"/>
    </row>
    <row r="32" spans="1:10">
      <c r="A32"/>
      <c r="B32"/>
      <c r="C32"/>
      <c r="D32"/>
      <c r="E32"/>
      <c r="F32"/>
      <c r="G32"/>
      <c r="H32"/>
      <c r="I32"/>
      <c r="J32"/>
    </row>
    <row r="33" spans="1:10">
      <c r="A33"/>
      <c r="B33"/>
      <c r="C33"/>
      <c r="D33"/>
      <c r="E33"/>
      <c r="F33"/>
      <c r="G33"/>
      <c r="H33"/>
      <c r="I33"/>
      <c r="J33"/>
    </row>
    <row r="34" spans="1:10">
      <c r="A34"/>
      <c r="B34"/>
      <c r="C34"/>
      <c r="D34"/>
      <c r="E34"/>
      <c r="F34"/>
      <c r="G34"/>
      <c r="H34"/>
      <c r="I34"/>
      <c r="J34"/>
    </row>
    <row r="35" spans="1:10">
      <c r="A35"/>
      <c r="B35"/>
      <c r="C35"/>
      <c r="D35"/>
      <c r="E35"/>
      <c r="F35"/>
      <c r="G35"/>
      <c r="H35"/>
      <c r="I35"/>
      <c r="J35"/>
    </row>
    <row r="36" spans="1:10">
      <c r="A36"/>
      <c r="B36"/>
      <c r="C36"/>
      <c r="D36"/>
      <c r="E36"/>
      <c r="F36"/>
      <c r="G36"/>
      <c r="H36"/>
      <c r="I36"/>
      <c r="J36"/>
    </row>
    <row r="37" spans="1:10">
      <c r="A37"/>
      <c r="B37"/>
      <c r="C37"/>
      <c r="D37"/>
      <c r="E37"/>
      <c r="F37"/>
      <c r="G37"/>
      <c r="H37"/>
      <c r="I37"/>
      <c r="J37"/>
    </row>
    <row r="38" spans="1:10">
      <c r="A38"/>
      <c r="B38"/>
      <c r="C38"/>
      <c r="D38"/>
      <c r="E38"/>
      <c r="F38"/>
      <c r="G38"/>
      <c r="H38"/>
      <c r="I38"/>
      <c r="J38"/>
    </row>
    <row r="39" spans="1:10">
      <c r="A39"/>
      <c r="B39"/>
      <c r="C39"/>
      <c r="D39"/>
      <c r="E39"/>
      <c r="F39"/>
      <c r="G39"/>
      <c r="H39"/>
      <c r="I39"/>
      <c r="J39"/>
    </row>
    <row r="40" spans="1:10">
      <c r="A40"/>
      <c r="B40"/>
      <c r="C40"/>
      <c r="D40"/>
      <c r="E40"/>
      <c r="F40"/>
      <c r="G40"/>
      <c r="H40"/>
      <c r="I40"/>
      <c r="J40"/>
    </row>
    <row r="41" spans="1:10">
      <c r="A41"/>
      <c r="B41"/>
      <c r="C41"/>
      <c r="D41"/>
      <c r="E41"/>
      <c r="F41"/>
      <c r="G41"/>
      <c r="H41"/>
      <c r="I41"/>
      <c r="J41"/>
    </row>
    <row r="42" spans="1:10">
      <c r="A42"/>
      <c r="B42"/>
      <c r="C42"/>
      <c r="D42"/>
      <c r="E42"/>
      <c r="F42"/>
      <c r="G42"/>
      <c r="H42"/>
      <c r="I42"/>
      <c r="J42"/>
    </row>
    <row r="43" spans="1:10">
      <c r="A43"/>
      <c r="B43"/>
      <c r="C43"/>
      <c r="D43"/>
      <c r="E43"/>
      <c r="F43"/>
      <c r="G43"/>
      <c r="H43"/>
      <c r="I43"/>
      <c r="J43"/>
    </row>
    <row r="44" spans="1:10">
      <c r="A44"/>
      <c r="B44"/>
      <c r="C44"/>
      <c r="D44"/>
      <c r="E44"/>
      <c r="F44"/>
      <c r="G44"/>
      <c r="H44"/>
      <c r="I44"/>
      <c r="J44"/>
    </row>
    <row r="45" spans="1:10">
      <c r="A45"/>
      <c r="B45"/>
      <c r="C45"/>
      <c r="D45"/>
      <c r="E45"/>
      <c r="F45"/>
      <c r="G45"/>
      <c r="H45"/>
      <c r="I45"/>
      <c r="J45"/>
    </row>
    <row r="46" spans="1:10">
      <c r="A46"/>
      <c r="B46"/>
      <c r="C46"/>
      <c r="D46"/>
      <c r="E46"/>
      <c r="F46"/>
      <c r="G46"/>
      <c r="H46"/>
      <c r="I46"/>
      <c r="J46"/>
    </row>
    <row r="47" spans="1:10">
      <c r="A47"/>
      <c r="B47"/>
      <c r="C47"/>
      <c r="D47"/>
      <c r="E47"/>
      <c r="F47"/>
      <c r="G47"/>
      <c r="H47"/>
      <c r="I47"/>
      <c r="J47"/>
    </row>
  </sheetData>
  <mergeCells count="1">
    <mergeCell ref="B15:J17"/>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89EFA-45AC-46B6-BF2F-E3B7719CFCB5}">
  <dimension ref="B1:M24"/>
  <sheetViews>
    <sheetView showGridLines="0" tabSelected="1" zoomScale="70" zoomScaleNormal="70" workbookViewId="0">
      <selection activeCell="F17" sqref="F17"/>
    </sheetView>
  </sheetViews>
  <sheetFormatPr defaultColWidth="9.140625" defaultRowHeight="16.5"/>
  <cols>
    <col min="1" max="1" width="2.140625" style="111" customWidth="1"/>
    <col min="2" max="2" width="1.85546875" style="111" customWidth="1"/>
    <col min="3" max="3" width="85.140625" style="111" customWidth="1"/>
    <col min="4" max="4" width="19.5703125" style="111" customWidth="1"/>
    <col min="5" max="5" width="19.42578125" style="111" bestFit="1" customWidth="1"/>
    <col min="6" max="6" width="17.140625" style="111" bestFit="1" customWidth="1"/>
    <col min="7" max="7" width="18.5703125" style="111" bestFit="1" customWidth="1"/>
    <col min="8" max="8" width="16.5703125" style="111" bestFit="1" customWidth="1"/>
    <col min="9" max="9" width="61.5703125" style="111" customWidth="1"/>
    <col min="10" max="11" width="2.140625" style="111" customWidth="1"/>
    <col min="12" max="12" width="12.5703125" style="111" bestFit="1" customWidth="1"/>
    <col min="13" max="13" width="14.42578125" style="111" bestFit="1" customWidth="1"/>
    <col min="14" max="16384" width="9.140625" style="111"/>
  </cols>
  <sheetData>
    <row r="1" spans="2:13" ht="17.25" thickBot="1"/>
    <row r="2" spans="2:13" ht="18">
      <c r="B2" s="137"/>
      <c r="C2" s="158" t="s">
        <v>0</v>
      </c>
      <c r="D2" s="158"/>
      <c r="E2" s="158"/>
      <c r="F2" s="158"/>
      <c r="G2" s="158"/>
      <c r="H2" s="158"/>
      <c r="I2" s="138"/>
      <c r="J2" s="139"/>
    </row>
    <row r="3" spans="2:13" ht="18">
      <c r="B3" s="105"/>
      <c r="C3" s="159" t="s">
        <v>18</v>
      </c>
      <c r="D3" s="159"/>
      <c r="E3" s="159"/>
      <c r="F3" s="159"/>
      <c r="G3" s="159"/>
      <c r="H3" s="159"/>
      <c r="I3" s="140"/>
      <c r="J3" s="110"/>
    </row>
    <row r="4" spans="2:13" ht="18">
      <c r="B4" s="105"/>
      <c r="C4" s="159" t="s">
        <v>22</v>
      </c>
      <c r="D4" s="159"/>
      <c r="E4" s="159"/>
      <c r="F4" s="159"/>
      <c r="G4" s="159"/>
      <c r="H4" s="159"/>
      <c r="I4" s="140"/>
      <c r="J4" s="110"/>
    </row>
    <row r="5" spans="2:13" ht="18">
      <c r="B5" s="105"/>
      <c r="C5" s="161" t="s">
        <v>23</v>
      </c>
      <c r="D5" s="161"/>
      <c r="E5" s="161"/>
      <c r="F5" s="161"/>
      <c r="G5" s="161"/>
      <c r="H5" s="161"/>
      <c r="I5" s="140"/>
      <c r="J5" s="110"/>
    </row>
    <row r="6" spans="2:13" ht="18">
      <c r="B6" s="105"/>
      <c r="C6" s="160" t="s">
        <v>20</v>
      </c>
      <c r="D6" s="160"/>
      <c r="E6" s="160"/>
      <c r="F6" s="160"/>
      <c r="G6" s="160"/>
      <c r="H6" s="160"/>
      <c r="I6" s="140"/>
      <c r="J6" s="110"/>
    </row>
    <row r="7" spans="2:13" ht="6" customHeight="1">
      <c r="B7" s="105"/>
      <c r="C7" s="141"/>
      <c r="D7" s="141"/>
      <c r="E7" s="141"/>
      <c r="F7" s="141"/>
      <c r="G7" s="141"/>
      <c r="H7" s="141"/>
      <c r="I7" s="140"/>
      <c r="J7" s="110"/>
    </row>
    <row r="8" spans="2:13" ht="18.75" thickBot="1">
      <c r="B8" s="105"/>
      <c r="C8" s="142" t="s">
        <v>24</v>
      </c>
      <c r="D8" s="143"/>
      <c r="E8" s="141"/>
      <c r="F8" s="141"/>
      <c r="G8" s="141"/>
      <c r="H8" s="141"/>
      <c r="I8" s="140"/>
      <c r="J8" s="110"/>
    </row>
    <row r="9" spans="2:13" ht="54.75" thickBot="1">
      <c r="B9" s="105"/>
      <c r="C9" s="144" t="s">
        <v>25</v>
      </c>
      <c r="D9" s="145" t="s">
        <v>26</v>
      </c>
      <c r="E9" s="145" t="s">
        <v>27</v>
      </c>
      <c r="F9" s="145" t="s">
        <v>28</v>
      </c>
      <c r="G9" s="145" t="s">
        <v>29</v>
      </c>
      <c r="H9" s="146" t="s">
        <v>30</v>
      </c>
      <c r="I9" s="147" t="s">
        <v>31</v>
      </c>
      <c r="J9" s="148"/>
    </row>
    <row r="10" spans="2:13" ht="144.75" customHeight="1">
      <c r="B10" s="105"/>
      <c r="C10" s="136" t="s">
        <v>32</v>
      </c>
      <c r="D10" s="82">
        <v>62000</v>
      </c>
      <c r="E10" s="103"/>
      <c r="F10" s="94">
        <f>D10*E10</f>
        <v>0</v>
      </c>
      <c r="G10" s="83">
        <f>D10*E10*1.03</f>
        <v>0</v>
      </c>
      <c r="H10" s="92">
        <f>SUM(F10:G10)</f>
        <v>0</v>
      </c>
      <c r="I10" s="149"/>
      <c r="J10" s="110"/>
    </row>
    <row r="11" spans="2:13" ht="140.25" customHeight="1">
      <c r="B11" s="105"/>
      <c r="C11" s="135" t="s">
        <v>33</v>
      </c>
      <c r="D11" s="84">
        <v>52000</v>
      </c>
      <c r="E11" s="104"/>
      <c r="F11" s="94">
        <f>D11*E11</f>
        <v>0</v>
      </c>
      <c r="G11" s="85">
        <f>D11*E11*1.03</f>
        <v>0</v>
      </c>
      <c r="H11" s="93">
        <f>SUM(F11:G11)</f>
        <v>0</v>
      </c>
      <c r="I11" s="150"/>
      <c r="J11" s="110"/>
    </row>
    <row r="12" spans="2:13" ht="18">
      <c r="B12" s="105"/>
      <c r="C12" s="133" t="s">
        <v>34</v>
      </c>
      <c r="D12" s="86"/>
      <c r="E12" s="134"/>
      <c r="F12" s="86"/>
      <c r="G12" s="86"/>
      <c r="H12" s="87">
        <f>SUM(H10:H11)</f>
        <v>0</v>
      </c>
      <c r="I12" s="109"/>
      <c r="J12" s="110"/>
      <c r="M12" s="131"/>
    </row>
    <row r="13" spans="2:13" ht="114.75" customHeight="1">
      <c r="B13" s="105"/>
      <c r="C13" s="132" t="s">
        <v>35</v>
      </c>
      <c r="D13" s="88">
        <v>14000</v>
      </c>
      <c r="E13" s="124"/>
      <c r="F13" s="95">
        <f>D13/2</f>
        <v>7000</v>
      </c>
      <c r="G13" s="99">
        <f>+D13/2</f>
        <v>7000</v>
      </c>
      <c r="H13" s="102">
        <f>SUM(F13:G13)</f>
        <v>14000</v>
      </c>
      <c r="I13" s="152"/>
      <c r="J13" s="110"/>
      <c r="M13" s="131"/>
    </row>
    <row r="14" spans="2:13" ht="18.75" thickBot="1">
      <c r="B14" s="105"/>
      <c r="C14" s="106" t="s">
        <v>36</v>
      </c>
      <c r="D14" s="86"/>
      <c r="E14" s="126"/>
      <c r="F14" s="86"/>
      <c r="G14" s="86"/>
      <c r="H14" s="90">
        <f>SUM(H13)</f>
        <v>14000</v>
      </c>
      <c r="I14" s="109"/>
      <c r="J14" s="110"/>
    </row>
    <row r="15" spans="2:13" ht="18.75" thickBot="1">
      <c r="B15" s="105"/>
      <c r="C15" s="127" t="s">
        <v>37</v>
      </c>
      <c r="D15" s="128"/>
      <c r="E15" s="129"/>
      <c r="F15" s="96"/>
      <c r="G15" s="96"/>
      <c r="H15" s="91">
        <f>SUM(H14,H12)</f>
        <v>14000</v>
      </c>
      <c r="I15" s="130"/>
      <c r="J15" s="110"/>
    </row>
    <row r="16" spans="2:13" ht="18">
      <c r="B16" s="105"/>
      <c r="C16" s="125" t="s">
        <v>38</v>
      </c>
      <c r="D16" s="88"/>
      <c r="E16" s="124"/>
      <c r="F16" s="97"/>
      <c r="G16" s="100"/>
      <c r="H16" s="89">
        <f>SUM(F16:G16)</f>
        <v>0</v>
      </c>
      <c r="I16" s="151"/>
      <c r="J16" s="110"/>
    </row>
    <row r="17" spans="2:10" ht="18">
      <c r="B17" s="105"/>
      <c r="C17" s="123" t="s">
        <v>39</v>
      </c>
      <c r="D17" s="88"/>
      <c r="E17" s="124"/>
      <c r="F17" s="98"/>
      <c r="G17" s="101"/>
      <c r="H17" s="89">
        <f>SUM(F17:G17)</f>
        <v>0</v>
      </c>
      <c r="I17" s="151"/>
      <c r="J17" s="110"/>
    </row>
    <row r="18" spans="2:10" ht="18">
      <c r="B18" s="105"/>
      <c r="C18" s="123" t="s">
        <v>40</v>
      </c>
      <c r="D18" s="88"/>
      <c r="E18" s="124"/>
      <c r="F18" s="98"/>
      <c r="G18" s="101"/>
      <c r="H18" s="89">
        <f t="shared" ref="H18:H19" si="0">SUM(F18:G18)</f>
        <v>0</v>
      </c>
      <c r="I18" s="151"/>
      <c r="J18" s="110"/>
    </row>
    <row r="19" spans="2:10" ht="18">
      <c r="B19" s="105"/>
      <c r="C19" s="123" t="s">
        <v>41</v>
      </c>
      <c r="D19" s="88"/>
      <c r="E19" s="124"/>
      <c r="F19" s="98"/>
      <c r="G19" s="101"/>
      <c r="H19" s="89">
        <f t="shared" si="0"/>
        <v>0</v>
      </c>
      <c r="I19" s="151"/>
      <c r="J19" s="110"/>
    </row>
    <row r="20" spans="2:10" ht="18">
      <c r="B20" s="105"/>
      <c r="C20" s="106" t="s">
        <v>42</v>
      </c>
      <c r="D20" s="107"/>
      <c r="E20" s="108"/>
      <c r="F20" s="107"/>
      <c r="G20" s="107"/>
      <c r="H20" s="90">
        <f>SUM(H15,H17,H18,H19)</f>
        <v>14000</v>
      </c>
      <c r="I20" s="109"/>
      <c r="J20" s="110"/>
    </row>
    <row r="21" spans="2:10" ht="18.75" thickBot="1">
      <c r="B21" s="105"/>
      <c r="C21" s="112" t="s">
        <v>43</v>
      </c>
      <c r="D21" s="113"/>
      <c r="E21" s="114"/>
      <c r="F21" s="113"/>
      <c r="G21" s="113"/>
      <c r="H21" s="81">
        <f>H15</f>
        <v>14000</v>
      </c>
      <c r="I21" s="115"/>
      <c r="J21" s="110"/>
    </row>
    <row r="22" spans="2:10" ht="18.75" thickBot="1">
      <c r="B22" s="105"/>
      <c r="C22" s="116"/>
      <c r="D22" s="116"/>
      <c r="E22" s="116"/>
      <c r="F22" s="157"/>
      <c r="G22" s="157"/>
      <c r="H22" s="116"/>
      <c r="I22" s="116"/>
      <c r="J22" s="110"/>
    </row>
    <row r="23" spans="2:10" ht="24" customHeight="1" thickBot="1">
      <c r="B23" s="105"/>
      <c r="C23" s="117" t="s">
        <v>44</v>
      </c>
      <c r="D23" s="154" t="s">
        <v>45</v>
      </c>
      <c r="E23" s="156"/>
      <c r="F23" s="154" t="s">
        <v>46</v>
      </c>
      <c r="G23" s="155"/>
      <c r="H23" s="156"/>
      <c r="I23" s="118" t="s">
        <v>47</v>
      </c>
      <c r="J23" s="119"/>
    </row>
    <row r="24" spans="2:10" ht="9" customHeight="1" thickBot="1">
      <c r="B24" s="120"/>
      <c r="C24" s="121"/>
      <c r="D24" s="121"/>
      <c r="E24" s="121"/>
      <c r="F24" s="121"/>
      <c r="G24" s="121"/>
      <c r="H24" s="121"/>
      <c r="I24" s="121"/>
      <c r="J24" s="122"/>
    </row>
  </sheetData>
  <sheetProtection sheet="1" objects="1" scenarios="1"/>
  <mergeCells count="8">
    <mergeCell ref="F23:H23"/>
    <mergeCell ref="D23:E23"/>
    <mergeCell ref="F22:G22"/>
    <mergeCell ref="C2:H2"/>
    <mergeCell ref="C4:H4"/>
    <mergeCell ref="C3:H3"/>
    <mergeCell ref="C6:H6"/>
    <mergeCell ref="C5:H5"/>
  </mergeCells>
  <dataValidations xWindow="858" yWindow="479" count="1">
    <dataValidation allowBlank="1" showInputMessage="1" showErrorMessage="1" prompt="Start date must not precede June 1, 2020." sqref="E10:E11" xr:uid="{7E6D1CE8-534E-42F2-8884-5CDA577EAC3F}"/>
  </dataValidations>
  <pageMargins left="0.2" right="0.2" top="0.5" bottom="0.5" header="0.3" footer="0.3"/>
  <pageSetup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8</xdr:col>
                    <xdr:colOff>3800475</xdr:colOff>
                    <xdr:row>22</xdr:row>
                    <xdr:rowOff>28575</xdr:rowOff>
                  </from>
                  <to>
                    <xdr:col>8</xdr:col>
                    <xdr:colOff>4076700</xdr:colOff>
                    <xdr:row>23</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866775</xdr:colOff>
                    <xdr:row>22</xdr:row>
                    <xdr:rowOff>28575</xdr:rowOff>
                  </from>
                  <to>
                    <xdr:col>4</xdr:col>
                    <xdr:colOff>1152525</xdr:colOff>
                    <xdr:row>23</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7</xdr:col>
                    <xdr:colOff>504825</xdr:colOff>
                    <xdr:row>22</xdr:row>
                    <xdr:rowOff>28575</xdr:rowOff>
                  </from>
                  <to>
                    <xdr:col>7</xdr:col>
                    <xdr:colOff>800100</xdr:colOff>
                    <xdr:row>23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7"/>
  <sheetViews>
    <sheetView zoomScale="115" zoomScaleNormal="115" workbookViewId="0">
      <selection activeCell="A24" sqref="A24"/>
    </sheetView>
  </sheetViews>
  <sheetFormatPr defaultColWidth="9.140625" defaultRowHeight="15"/>
  <cols>
    <col min="1" max="1" width="73.42578125" style="25" customWidth="1"/>
    <col min="2" max="2" width="23.5703125" style="28" customWidth="1"/>
    <col min="3" max="3" width="20.5703125" style="25" customWidth="1"/>
    <col min="4" max="4" width="19.42578125" style="25" customWidth="1"/>
    <col min="5" max="5" width="21.140625" style="25" customWidth="1"/>
    <col min="6" max="6" width="20.42578125" style="25" customWidth="1"/>
    <col min="7" max="7" width="28.5703125" style="27" customWidth="1"/>
    <col min="8" max="8" width="15" style="27" customWidth="1"/>
    <col min="9" max="9" width="15.5703125" style="27" customWidth="1"/>
    <col min="10" max="10" width="25.85546875" style="27" customWidth="1"/>
    <col min="11" max="11" width="83.5703125" style="26" customWidth="1"/>
    <col min="12" max="16384" width="9.140625" style="25"/>
  </cols>
  <sheetData>
    <row r="1" spans="1:11" ht="23.25">
      <c r="A1" s="47" t="s">
        <v>48</v>
      </c>
      <c r="B1" s="46"/>
    </row>
    <row r="2" spans="1:11" ht="17.25" customHeight="1">
      <c r="A2" s="45" t="s">
        <v>49</v>
      </c>
      <c r="B2" s="44"/>
      <c r="C2" s="44"/>
      <c r="D2" s="44"/>
      <c r="E2" s="44"/>
      <c r="F2" s="44"/>
      <c r="G2" s="44"/>
      <c r="H2" s="44"/>
      <c r="I2" s="44"/>
      <c r="J2" s="44"/>
      <c r="K2" s="44"/>
    </row>
    <row r="3" spans="1:11" ht="17.25" customHeight="1">
      <c r="A3" s="43" t="s">
        <v>50</v>
      </c>
      <c r="B3" s="42"/>
      <c r="C3" s="42"/>
      <c r="D3" s="42"/>
      <c r="E3" s="42"/>
      <c r="F3" s="42"/>
      <c r="G3" s="42"/>
      <c r="H3" s="42"/>
      <c r="I3" s="42"/>
      <c r="J3" s="42"/>
      <c r="K3" s="42"/>
    </row>
    <row r="4" spans="1:11" ht="17.25">
      <c r="B4" s="162"/>
      <c r="C4" s="163"/>
      <c r="D4" s="163"/>
      <c r="E4" s="163"/>
      <c r="F4" s="163"/>
      <c r="G4" s="163"/>
      <c r="H4" s="163"/>
      <c r="I4" s="163"/>
      <c r="J4" s="163"/>
      <c r="K4" s="163"/>
    </row>
    <row r="5" spans="1:11" ht="17.25">
      <c r="A5" s="38" t="s">
        <v>51</v>
      </c>
      <c r="B5" s="41" t="s">
        <v>52</v>
      </c>
      <c r="C5" s="34"/>
      <c r="D5" s="34"/>
      <c r="E5" s="34"/>
      <c r="F5" s="34"/>
      <c r="G5" s="34"/>
      <c r="H5" s="34"/>
      <c r="I5" s="34"/>
      <c r="J5" s="34"/>
      <c r="K5" s="34"/>
    </row>
    <row r="6" spans="1:11" ht="17.25">
      <c r="A6" s="38" t="s">
        <v>53</v>
      </c>
      <c r="B6" s="40" t="s">
        <v>54</v>
      </c>
      <c r="C6" s="41"/>
      <c r="D6" s="41"/>
      <c r="E6" s="26"/>
      <c r="F6" s="34"/>
      <c r="G6" s="35"/>
      <c r="H6" s="35"/>
      <c r="I6" s="35"/>
      <c r="J6" s="35"/>
      <c r="K6" s="34"/>
    </row>
    <row r="7" spans="1:11" ht="17.25">
      <c r="A7" s="38" t="s">
        <v>55</v>
      </c>
      <c r="B7" s="40" t="s">
        <v>56</v>
      </c>
      <c r="C7" s="40"/>
      <c r="D7" s="40"/>
      <c r="E7" s="36" t="s">
        <v>57</v>
      </c>
      <c r="F7" s="39">
        <v>43983</v>
      </c>
      <c r="I7" s="35"/>
      <c r="K7" s="34"/>
    </row>
    <row r="8" spans="1:11" ht="17.25">
      <c r="A8" s="38" t="s">
        <v>58</v>
      </c>
      <c r="B8" s="37" t="s">
        <v>59</v>
      </c>
      <c r="C8" s="40"/>
      <c r="D8" s="40"/>
      <c r="E8" s="36" t="s">
        <v>60</v>
      </c>
      <c r="F8" s="39">
        <v>44714</v>
      </c>
      <c r="I8" s="35"/>
      <c r="K8" s="34"/>
    </row>
    <row r="9" spans="1:11" ht="17.25">
      <c r="A9" s="38" t="s">
        <v>61</v>
      </c>
      <c r="B9" s="33">
        <f>D38</f>
        <v>117230</v>
      </c>
      <c r="C9" s="37"/>
      <c r="D9" s="37"/>
      <c r="E9" s="36"/>
      <c r="F9" s="36"/>
      <c r="I9" s="35"/>
      <c r="J9" s="35"/>
      <c r="K9" s="34"/>
    </row>
    <row r="10" spans="1:11" ht="17.25">
      <c r="C10" s="33"/>
      <c r="D10" s="33"/>
      <c r="E10" s="32" t="s">
        <v>62</v>
      </c>
      <c r="F10" s="31">
        <f>DATEDIF(F7,F8:F8,"m")</f>
        <v>24</v>
      </c>
      <c r="K10" s="30"/>
    </row>
    <row r="11" spans="1:11" ht="14.45" customHeight="1">
      <c r="B11" s="29"/>
      <c r="C11" s="29"/>
      <c r="D11" s="29"/>
      <c r="E11" s="29"/>
      <c r="F11" s="29"/>
      <c r="G11" s="29"/>
      <c r="H11" s="29"/>
      <c r="I11" s="29"/>
      <c r="J11" s="29"/>
      <c r="K11" s="29"/>
    </row>
    <row r="12" spans="1:11">
      <c r="A12" s="1" t="s">
        <v>63</v>
      </c>
      <c r="B12" s="1"/>
      <c r="C12" s="1"/>
      <c r="D12" s="1"/>
    </row>
    <row r="13" spans="1:11" ht="15.75" thickBot="1">
      <c r="A13" s="50" t="s">
        <v>64</v>
      </c>
      <c r="B13" s="1"/>
      <c r="C13" s="1"/>
      <c r="D13" s="1"/>
    </row>
    <row r="14" spans="1:11">
      <c r="A14" s="13" t="s">
        <v>65</v>
      </c>
      <c r="B14" s="14" t="s">
        <v>66</v>
      </c>
      <c r="C14" s="15" t="s">
        <v>67</v>
      </c>
      <c r="D14" s="16"/>
    </row>
    <row r="15" spans="1:11">
      <c r="A15" s="5" t="s">
        <v>68</v>
      </c>
      <c r="B15" s="6"/>
      <c r="C15" s="7"/>
      <c r="D15" s="2"/>
    </row>
    <row r="16" spans="1:11">
      <c r="A16" s="5"/>
      <c r="B16" s="6"/>
      <c r="C16" s="7"/>
      <c r="D16" s="2"/>
    </row>
    <row r="17" spans="1:4">
      <c r="A17" s="55" t="s">
        <v>69</v>
      </c>
      <c r="B17" s="56"/>
      <c r="C17" s="57"/>
      <c r="D17" s="58"/>
    </row>
    <row r="18" spans="1:4">
      <c r="A18" s="8" t="s">
        <v>69</v>
      </c>
      <c r="B18" s="17">
        <v>50000</v>
      </c>
      <c r="C18" s="18">
        <v>50000</v>
      </c>
      <c r="D18" s="19">
        <f>SUM(B18:C18)</f>
        <v>100000</v>
      </c>
    </row>
    <row r="19" spans="1:4">
      <c r="A19" s="8" t="s">
        <v>70</v>
      </c>
      <c r="B19" s="17"/>
      <c r="C19" s="18">
        <f>B18*0.03</f>
        <v>1500</v>
      </c>
      <c r="D19" s="19">
        <f>SUM(B19:C19)</f>
        <v>1500</v>
      </c>
    </row>
    <row r="20" spans="1:4" ht="15.75" thickBot="1">
      <c r="A20" s="63" t="s">
        <v>71</v>
      </c>
      <c r="B20" s="64">
        <f>SUM(B18:B19)</f>
        <v>50000</v>
      </c>
      <c r="C20" s="65">
        <f>SUM(C18:C19)</f>
        <v>51500</v>
      </c>
      <c r="D20" s="66">
        <f>SUM(D18:D19)</f>
        <v>101500</v>
      </c>
    </row>
    <row r="21" spans="1:4">
      <c r="A21" s="59" t="s">
        <v>72</v>
      </c>
      <c r="B21" s="60"/>
      <c r="C21" s="61"/>
      <c r="D21" s="62"/>
    </row>
    <row r="22" spans="1:4">
      <c r="A22" s="8" t="s">
        <v>39</v>
      </c>
      <c r="B22" s="17">
        <v>0</v>
      </c>
      <c r="C22" s="18">
        <v>0</v>
      </c>
      <c r="D22" s="19">
        <v>0</v>
      </c>
    </row>
    <row r="23" spans="1:4">
      <c r="A23" s="8" t="s">
        <v>73</v>
      </c>
      <c r="B23" s="17">
        <v>3000</v>
      </c>
      <c r="C23" s="18">
        <v>3000</v>
      </c>
      <c r="D23" s="19">
        <f>SUM(B23:C23)</f>
        <v>6000</v>
      </c>
    </row>
    <row r="24" spans="1:4">
      <c r="A24" s="8" t="s">
        <v>74</v>
      </c>
      <c r="B24" s="17">
        <v>3250</v>
      </c>
      <c r="C24" s="18">
        <v>3250</v>
      </c>
      <c r="D24" s="19">
        <f t="shared" ref="D24:D26" si="0">SUM(B24:C24)</f>
        <v>6500</v>
      </c>
    </row>
    <row r="25" spans="1:4">
      <c r="A25" s="8" t="s">
        <v>75</v>
      </c>
      <c r="B25" s="17">
        <v>865</v>
      </c>
      <c r="C25" s="17">
        <v>865</v>
      </c>
      <c r="D25" s="19">
        <f t="shared" si="0"/>
        <v>1730</v>
      </c>
    </row>
    <row r="26" spans="1:4">
      <c r="A26" s="8" t="s">
        <v>76</v>
      </c>
      <c r="B26" s="17">
        <v>1500</v>
      </c>
      <c r="C26" s="18">
        <v>0</v>
      </c>
      <c r="D26" s="19">
        <f t="shared" si="0"/>
        <v>1500</v>
      </c>
    </row>
    <row r="27" spans="1:4" ht="15.75" thickBot="1">
      <c r="A27" s="63" t="s">
        <v>77</v>
      </c>
      <c r="B27" s="64"/>
      <c r="C27" s="65"/>
      <c r="D27" s="66">
        <f>SUM(D22:D26)</f>
        <v>15730</v>
      </c>
    </row>
    <row r="28" spans="1:4">
      <c r="A28" s="8"/>
      <c r="B28" s="17"/>
      <c r="C28" s="18"/>
      <c r="D28" s="19"/>
    </row>
    <row r="29" spans="1:4">
      <c r="A29" s="8"/>
      <c r="B29" s="17"/>
      <c r="C29" s="18"/>
      <c r="D29" s="19"/>
    </row>
    <row r="30" spans="1:4">
      <c r="A30" s="4" t="s">
        <v>78</v>
      </c>
      <c r="B30" s="20">
        <f>SUM(B18:B21)</f>
        <v>100000</v>
      </c>
      <c r="C30" s="21">
        <f>SUM(C18:C21)</f>
        <v>103000</v>
      </c>
      <c r="D30" s="22">
        <f>D20+D27</f>
        <v>117230</v>
      </c>
    </row>
    <row r="31" spans="1:4">
      <c r="A31" s="5" t="s">
        <v>79</v>
      </c>
      <c r="B31" s="10"/>
      <c r="C31" s="11"/>
      <c r="D31" s="12"/>
    </row>
    <row r="32" spans="1:4">
      <c r="A32" s="8" t="s">
        <v>39</v>
      </c>
      <c r="B32" s="17">
        <v>0</v>
      </c>
      <c r="C32" s="18">
        <f>B32</f>
        <v>0</v>
      </c>
      <c r="D32" s="23">
        <v>0</v>
      </c>
    </row>
    <row r="33" spans="1:4">
      <c r="A33" s="8" t="s">
        <v>40</v>
      </c>
      <c r="B33" s="17">
        <f>B18*0.27-3000</f>
        <v>10500</v>
      </c>
      <c r="C33" s="17">
        <f>C20*0.27-3000</f>
        <v>10905.000000000002</v>
      </c>
      <c r="D33" s="23">
        <v>21405</v>
      </c>
    </row>
    <row r="34" spans="1:4">
      <c r="A34" s="4" t="s">
        <v>80</v>
      </c>
      <c r="B34" s="20">
        <f>B33</f>
        <v>10500</v>
      </c>
      <c r="C34" s="21">
        <f>C33</f>
        <v>10905.000000000002</v>
      </c>
      <c r="D34" s="22">
        <f>D33</f>
        <v>21405</v>
      </c>
    </row>
    <row r="35" spans="1:4">
      <c r="A35" s="68"/>
      <c r="B35" s="69"/>
      <c r="C35" s="70"/>
      <c r="D35" s="70"/>
    </row>
    <row r="36" spans="1:4" ht="15.75" thickBot="1">
      <c r="A36" s="67" t="s">
        <v>81</v>
      </c>
      <c r="B36" s="3">
        <f>B30+B34</f>
        <v>110500</v>
      </c>
      <c r="C36" s="3">
        <f>C30+C34</f>
        <v>113905</v>
      </c>
      <c r="D36" s="3">
        <f>D30+D34</f>
        <v>138635</v>
      </c>
    </row>
    <row r="37" spans="1:4">
      <c r="A37" s="49"/>
      <c r="B37" s="49"/>
      <c r="C37" s="49"/>
      <c r="D37" s="49"/>
    </row>
    <row r="38" spans="1:4">
      <c r="A38" s="9" t="s">
        <v>82</v>
      </c>
      <c r="B38" s="24"/>
      <c r="C38" s="1"/>
      <c r="D38" s="48">
        <f>D30</f>
        <v>117230</v>
      </c>
    </row>
    <row r="40" spans="1:4">
      <c r="A40" s="25" t="s">
        <v>83</v>
      </c>
    </row>
    <row r="41" spans="1:4">
      <c r="A41" s="51" t="s">
        <v>31</v>
      </c>
    </row>
    <row r="42" spans="1:4">
      <c r="A42" s="52" t="s">
        <v>68</v>
      </c>
    </row>
    <row r="43" spans="1:4">
      <c r="A43" s="53" t="s">
        <v>69</v>
      </c>
    </row>
    <row r="44" spans="1:4" ht="43.35" customHeight="1">
      <c r="A44" s="51" t="s">
        <v>84</v>
      </c>
    </row>
    <row r="45" spans="1:4">
      <c r="A45" s="54" t="s">
        <v>72</v>
      </c>
    </row>
    <row r="46" spans="1:4">
      <c r="A46" s="51" t="s">
        <v>85</v>
      </c>
    </row>
    <row r="47" spans="1:4" ht="45">
      <c r="A47" s="51" t="s">
        <v>86</v>
      </c>
    </row>
    <row r="48" spans="1:4" ht="60">
      <c r="A48" s="51" t="s">
        <v>87</v>
      </c>
    </row>
    <row r="49" spans="1:1" ht="90">
      <c r="A49" s="51" t="s">
        <v>88</v>
      </c>
    </row>
    <row r="50" spans="1:1" ht="120">
      <c r="A50" s="51" t="s">
        <v>89</v>
      </c>
    </row>
    <row r="51" spans="1:1" ht="45">
      <c r="A51" s="51" t="s">
        <v>90</v>
      </c>
    </row>
    <row r="52" spans="1:1">
      <c r="A52" s="5" t="s">
        <v>79</v>
      </c>
    </row>
    <row r="53" spans="1:1">
      <c r="A53" s="53" t="s">
        <v>39</v>
      </c>
    </row>
    <row r="54" spans="1:1" ht="45">
      <c r="A54" s="51" t="s">
        <v>91</v>
      </c>
    </row>
    <row r="55" spans="1:1">
      <c r="A55" s="51"/>
    </row>
    <row r="56" spans="1:1">
      <c r="A56" s="53" t="s">
        <v>40</v>
      </c>
    </row>
    <row r="57" spans="1:1" ht="60">
      <c r="A57" s="51" t="s">
        <v>92</v>
      </c>
    </row>
  </sheetData>
  <mergeCells count="1">
    <mergeCell ref="B4:K4"/>
  </mergeCells>
  <pageMargins left="0.25" right="0.25" top="0.75" bottom="0.75" header="0.3" footer="0.3"/>
  <pageSetup scale="4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12"/>
  <sheetViews>
    <sheetView workbookViewId="0">
      <selection activeCell="G18" sqref="G18"/>
    </sheetView>
  </sheetViews>
  <sheetFormatPr defaultRowHeight="15"/>
  <cols>
    <col min="1" max="1" width="23.85546875" bestFit="1" customWidth="1"/>
    <col min="2" max="2" width="22.140625" bestFit="1" customWidth="1"/>
    <col min="3" max="3" width="10.5703125" bestFit="1" customWidth="1"/>
  </cols>
  <sheetData>
    <row r="2" spans="1:3">
      <c r="A2" s="76" t="s">
        <v>93</v>
      </c>
    </row>
    <row r="3" spans="1:3">
      <c r="A3" t="s">
        <v>94</v>
      </c>
      <c r="B3" s="73">
        <v>44015</v>
      </c>
      <c r="C3" s="72"/>
    </row>
    <row r="4" spans="1:3">
      <c r="A4" t="s">
        <v>95</v>
      </c>
      <c r="B4" s="73">
        <v>44081</v>
      </c>
      <c r="C4" s="72"/>
    </row>
    <row r="5" spans="1:3">
      <c r="A5" t="s">
        <v>96</v>
      </c>
      <c r="B5" s="73">
        <v>44116</v>
      </c>
      <c r="C5" s="72"/>
    </row>
    <row r="6" spans="1:3">
      <c r="A6" t="s">
        <v>97</v>
      </c>
      <c r="B6" s="73">
        <v>44146</v>
      </c>
      <c r="C6" s="72"/>
    </row>
    <row r="7" spans="1:3">
      <c r="A7" t="s">
        <v>98</v>
      </c>
      <c r="B7" s="73">
        <v>44161</v>
      </c>
      <c r="C7" s="72"/>
    </row>
    <row r="8" spans="1:3">
      <c r="A8" t="s">
        <v>99</v>
      </c>
      <c r="B8" s="73">
        <v>44190</v>
      </c>
      <c r="C8" s="72"/>
    </row>
    <row r="9" spans="1:3">
      <c r="A9" t="s">
        <v>100</v>
      </c>
      <c r="B9" s="73">
        <v>44203</v>
      </c>
      <c r="C9" s="72"/>
    </row>
    <row r="10" spans="1:3">
      <c r="A10" t="s">
        <v>101</v>
      </c>
      <c r="B10" s="73">
        <v>44214</v>
      </c>
      <c r="C10" s="72"/>
    </row>
    <row r="11" spans="1:3">
      <c r="A11" t="s">
        <v>102</v>
      </c>
      <c r="B11" s="73">
        <v>44242</v>
      </c>
      <c r="C11" s="72"/>
    </row>
    <row r="12" spans="1:3">
      <c r="A12" t="s">
        <v>103</v>
      </c>
      <c r="B12" s="73">
        <v>44347</v>
      </c>
      <c r="C12" s="7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528834F861314FB0F6D14C805D001F" ma:contentTypeVersion="17" ma:contentTypeDescription="Create a new document." ma:contentTypeScope="" ma:versionID="954c907ab2075c16bf15eeb44d53c98b">
  <xsd:schema xmlns:xsd="http://www.w3.org/2001/XMLSchema" xmlns:xs="http://www.w3.org/2001/XMLSchema" xmlns:p="http://schemas.microsoft.com/office/2006/metadata/properties" xmlns:ns2="cc2c6605-c5f1-43c0-ba78-fbda8015d736" xmlns:ns3="37358097-dbca-4a2a-a7e7-07bab24ea87d" targetNamespace="http://schemas.microsoft.com/office/2006/metadata/properties" ma:root="true" ma:fieldsID="0958f0935d030956c865d192f54668fa" ns2:_="" ns3:_="">
    <xsd:import namespace="cc2c6605-c5f1-43c0-ba78-fbda8015d736"/>
    <xsd:import namespace="37358097-dbca-4a2a-a7e7-07bab24ea8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2c6605-c5f1-43c0-ba78-fbda8015d7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4b54657-26cc-4ad0-b971-d33c314a9488"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58097-dbca-4a2a-a7e7-07bab24ea8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869bd98-1c3f-4a3a-a9e1-3947ff60eebd}" ma:internalName="TaxCatchAll" ma:showField="CatchAllData" ma:web="37358097-dbca-4a2a-a7e7-07bab24ea8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7358097-dbca-4a2a-a7e7-07bab24ea87d" xsi:nil="true"/>
    <lcf76f155ced4ddcb4097134ff3c332f xmlns="cc2c6605-c5f1-43c0-ba78-fbda8015d736">
      <Terms xmlns="http://schemas.microsoft.com/office/infopath/2007/PartnerControls"/>
    </lcf76f155ced4ddcb4097134ff3c332f>
    <SharedWithUsers xmlns="37358097-dbca-4a2a-a7e7-07bab24ea87d">
      <UserInfo>
        <DisplayName/>
        <AccountId xsi:nil="true"/>
        <AccountType/>
      </UserInfo>
    </SharedWithUsers>
    <MediaLengthInSeconds xmlns="cc2c6605-c5f1-43c0-ba78-fbda8015d73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A22C75-CD4B-4AB5-8298-8DE4884F406D}"/>
</file>

<file path=customXml/itemProps2.xml><?xml version="1.0" encoding="utf-8"?>
<ds:datastoreItem xmlns:ds="http://schemas.openxmlformats.org/officeDocument/2006/customXml" ds:itemID="{0CFA17F7-3415-4DC4-B1F1-3461931B7647}"/>
</file>

<file path=customXml/itemProps3.xml><?xml version="1.0" encoding="utf-8"?>
<ds:datastoreItem xmlns:ds="http://schemas.openxmlformats.org/officeDocument/2006/customXml" ds:itemID="{44235320-205D-48E6-8E10-3B49891726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Roach</dc:creator>
  <cp:keywords/>
  <dc:description/>
  <cp:lastModifiedBy/>
  <cp:revision/>
  <dcterms:created xsi:type="dcterms:W3CDTF">2019-10-03T21:17:13Z</dcterms:created>
  <dcterms:modified xsi:type="dcterms:W3CDTF">2024-08-02T17:00:45Z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0x01010015528834F861314FB0F6D14C805D001F</vt:lpwstr>
  </property>
  <property fmtid="{D5CDD505-2E9C-101B-9397-08002B2CF9AE}" pid="3" name="MediaServiceImageTags">
    <vt:lpwstr/>
  </property>
  <property fmtid="{D5CDD505-2E9C-101B-9397-08002B2CF9AE}" pid="4" name="Order">
    <vt:r8>30100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